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905" tabRatio="603"/>
  </bookViews>
  <sheets>
    <sheet name="PLANILLA EVALUACION" sheetId="2" r:id="rId1"/>
    <sheet name="RESUMEN PRE-ADJUDICACIÓN" sheetId="3" r:id="rId2"/>
  </sheets>
  <definedNames>
    <definedName name="_xlnm._FilterDatabase" localSheetId="0" hidden="1">'PLANILLA EVALUACION'!$A$10:$DJ$162</definedName>
    <definedName name="_xlnm._FilterDatabase" localSheetId="1" hidden="1">'RESUMEN PRE-ADJUDICACIÓN'!$B$1:$E$1</definedName>
    <definedName name="_xlnm.Print_Area" localSheetId="1">'RESUMEN PRE-ADJUDICACIÓN'!$B$1:$E$18</definedName>
    <definedName name="_xlnm.Print_Titles" localSheetId="0">'PLANILLA EVALUACION'!$9:$10</definedName>
  </definedNames>
  <calcPr calcId="125725"/>
</workbook>
</file>

<file path=xl/calcChain.xml><?xml version="1.0" encoding="utf-8"?>
<calcChain xmlns="http://schemas.openxmlformats.org/spreadsheetml/2006/main">
  <c r="H11" i="2"/>
  <c r="N11" s="1"/>
  <c r="T11" s="1"/>
  <c r="H12"/>
  <c r="H13"/>
  <c r="N13" s="1"/>
  <c r="T13" s="1"/>
  <c r="H14"/>
  <c r="N14" s="1"/>
  <c r="T14" s="1"/>
  <c r="H15"/>
  <c r="N15" s="1"/>
  <c r="T15" s="1"/>
  <c r="H16"/>
  <c r="H17"/>
  <c r="H18"/>
  <c r="N18" s="1"/>
  <c r="T18" s="1"/>
  <c r="H19"/>
  <c r="N19" s="1"/>
  <c r="T19" s="1"/>
  <c r="H20"/>
  <c r="N20" s="1"/>
  <c r="T20" s="1"/>
  <c r="H21"/>
  <c r="H22"/>
  <c r="N22" s="1"/>
  <c r="T22" s="1"/>
  <c r="H23"/>
  <c r="N23" s="1"/>
  <c r="T23" s="1"/>
  <c r="H24"/>
  <c r="H25"/>
  <c r="H26"/>
  <c r="N26" s="1"/>
  <c r="T26" s="1"/>
  <c r="H27"/>
  <c r="N27" s="1"/>
  <c r="H28"/>
  <c r="H29"/>
  <c r="H30"/>
  <c r="N30" s="1"/>
  <c r="H31"/>
  <c r="N31" s="1"/>
  <c r="H32"/>
  <c r="H33"/>
  <c r="H34"/>
  <c r="N34" s="1"/>
  <c r="H35"/>
  <c r="N35" s="1"/>
  <c r="H36"/>
  <c r="N36" s="1"/>
  <c r="H37"/>
  <c r="H38"/>
  <c r="N38" s="1"/>
  <c r="H39"/>
  <c r="N39" s="1"/>
  <c r="H40"/>
  <c r="N40" s="1"/>
  <c r="H41"/>
  <c r="H42"/>
  <c r="N42" s="1"/>
  <c r="H43"/>
  <c r="N43" s="1"/>
  <c r="H44"/>
  <c r="N44" s="1"/>
  <c r="H45"/>
  <c r="H46"/>
  <c r="N46" s="1"/>
  <c r="H47"/>
  <c r="N47" s="1"/>
  <c r="H49"/>
  <c r="N49" s="1"/>
  <c r="T49" s="1"/>
  <c r="H50"/>
  <c r="H51"/>
  <c r="N51" s="1"/>
  <c r="T51" s="1"/>
  <c r="H52"/>
  <c r="N52" s="1"/>
  <c r="T52" s="1"/>
  <c r="H53"/>
  <c r="N53" s="1"/>
  <c r="T53" s="1"/>
  <c r="H58"/>
  <c r="H59"/>
  <c r="N59" s="1"/>
  <c r="H67"/>
  <c r="N67" s="1"/>
  <c r="T67" s="1"/>
  <c r="H68"/>
  <c r="H69"/>
  <c r="N69" s="1"/>
  <c r="T69" s="1"/>
  <c r="H70"/>
  <c r="N70" s="1"/>
  <c r="T70" s="1"/>
  <c r="H71"/>
  <c r="N71" s="1"/>
  <c r="T71" s="1"/>
  <c r="H72"/>
  <c r="H73"/>
  <c r="N73" s="1"/>
  <c r="T73" s="1"/>
  <c r="H88"/>
  <c r="H89"/>
  <c r="H90"/>
  <c r="H91"/>
  <c r="H92"/>
  <c r="H93"/>
  <c r="H94"/>
  <c r="H95"/>
  <c r="H96"/>
  <c r="H97"/>
  <c r="H98"/>
  <c r="H99"/>
  <c r="H100"/>
  <c r="H101"/>
  <c r="N101" s="1"/>
  <c r="T101" s="1"/>
  <c r="H102"/>
  <c r="H103"/>
  <c r="N103" s="1"/>
  <c r="T103" s="1"/>
  <c r="H104"/>
  <c r="H105"/>
  <c r="N105" s="1"/>
  <c r="T105" s="1"/>
  <c r="H106"/>
  <c r="H107"/>
  <c r="H108"/>
  <c r="N108" s="1"/>
  <c r="T108" s="1"/>
  <c r="H109"/>
  <c r="N109"/>
  <c r="T109" s="1"/>
  <c r="H110"/>
  <c r="H119"/>
  <c r="N119" s="1"/>
  <c r="T119" s="1"/>
  <c r="H120"/>
  <c r="H121"/>
  <c r="N121" s="1"/>
  <c r="T121" s="1"/>
  <c r="H122"/>
  <c r="H123"/>
  <c r="N123" s="1"/>
  <c r="T123" s="1"/>
  <c r="H124"/>
  <c r="N124" s="1"/>
  <c r="T124" s="1"/>
  <c r="H125"/>
  <c r="N125" s="1"/>
  <c r="T125" s="1"/>
  <c r="H126"/>
  <c r="H127"/>
  <c r="N127" s="1"/>
  <c r="T127" s="1"/>
  <c r="H128"/>
  <c r="N128" s="1"/>
  <c r="T128" s="1"/>
  <c r="H129"/>
  <c r="N129" s="1"/>
  <c r="T129" s="1"/>
  <c r="H130"/>
  <c r="H131"/>
  <c r="H132"/>
  <c r="J132"/>
  <c r="Q132" s="1"/>
  <c r="H133"/>
  <c r="N133" s="1"/>
  <c r="J133"/>
  <c r="H134"/>
  <c r="N134" s="1"/>
  <c r="J134"/>
  <c r="Q134" s="1"/>
  <c r="H135"/>
  <c r="J135"/>
  <c r="H136"/>
  <c r="N136" s="1"/>
  <c r="J136"/>
  <c r="Q136" s="1"/>
  <c r="H137"/>
  <c r="N137" s="1"/>
  <c r="J137"/>
  <c r="Q137" s="1"/>
  <c r="H138"/>
  <c r="N138" s="1"/>
  <c r="J138"/>
  <c r="Q138" s="1"/>
  <c r="H139"/>
  <c r="J139"/>
  <c r="H152"/>
  <c r="N152" s="1"/>
  <c r="H153"/>
  <c r="N153" s="1"/>
  <c r="H154"/>
  <c r="H155"/>
  <c r="N155" s="1"/>
  <c r="H156"/>
  <c r="H157"/>
  <c r="N157" s="1"/>
  <c r="H158"/>
  <c r="H159"/>
  <c r="N159" s="1"/>
  <c r="H160"/>
  <c r="H161"/>
  <c r="N161" s="1"/>
  <c r="T151"/>
  <c r="U151"/>
  <c r="Q151"/>
  <c r="AA153"/>
  <c r="AE153" s="1"/>
  <c r="AG153" s="1"/>
  <c r="AA92"/>
  <c r="AA41"/>
  <c r="Y121"/>
  <c r="Z15"/>
  <c r="Z23"/>
  <c r="Z85"/>
  <c r="E19" i="3"/>
  <c r="Y23" i="2"/>
  <c r="AC23"/>
  <c r="AB23"/>
  <c r="AB111"/>
  <c r="AC86"/>
  <c r="X54"/>
  <c r="AB71"/>
  <c r="AD71"/>
  <c r="AC71"/>
  <c r="AF121"/>
  <c r="AF119"/>
  <c r="AF129"/>
  <c r="AF120"/>
  <c r="AF127"/>
  <c r="AF124"/>
  <c r="AF128"/>
  <c r="AF125"/>
  <c r="AE130"/>
  <c r="AG130" s="1"/>
  <c r="T130"/>
  <c r="U130"/>
  <c r="Z32"/>
  <c r="Z31"/>
  <c r="Y31"/>
  <c r="AF19"/>
  <c r="AF26"/>
  <c r="AC20"/>
  <c r="AC50"/>
  <c r="AC49"/>
  <c r="AE49" s="1"/>
  <c r="AG49" s="1"/>
  <c r="Z49"/>
  <c r="X49"/>
  <c r="AC115"/>
  <c r="X115"/>
  <c r="AE115" s="1"/>
  <c r="AG115" s="1"/>
  <c r="T117"/>
  <c r="U117"/>
  <c r="AF109"/>
  <c r="AD109"/>
  <c r="AB109"/>
  <c r="X109"/>
  <c r="Y109"/>
  <c r="Z109"/>
  <c r="AE109" s="1"/>
  <c r="AG109" s="1"/>
  <c r="AA109"/>
  <c r="AC109"/>
  <c r="U109"/>
  <c r="Y61"/>
  <c r="AE61" s="1"/>
  <c r="AG61" s="1"/>
  <c r="AD64"/>
  <c r="AC64"/>
  <c r="AC65"/>
  <c r="AB85"/>
  <c r="AD85"/>
  <c r="Z79"/>
  <c r="X79"/>
  <c r="Z83"/>
  <c r="Y86"/>
  <c r="AD94"/>
  <c r="X59"/>
  <c r="AB147"/>
  <c r="AF150"/>
  <c r="AF140"/>
  <c r="AF147"/>
  <c r="AF146"/>
  <c r="AF148"/>
  <c r="AF143"/>
  <c r="AF141"/>
  <c r="AE69"/>
  <c r="AG69" s="1"/>
  <c r="AF154"/>
  <c r="AF153"/>
  <c r="AF160"/>
  <c r="AF158"/>
  <c r="AF157"/>
  <c r="AF161"/>
  <c r="AF156"/>
  <c r="AF152"/>
  <c r="AF134"/>
  <c r="AF138"/>
  <c r="AF136"/>
  <c r="AF132"/>
  <c r="AB161"/>
  <c r="AD161"/>
  <c r="X161"/>
  <c r="Y161"/>
  <c r="Z161"/>
  <c r="AA161"/>
  <c r="AC161"/>
  <c r="AD160"/>
  <c r="AC160"/>
  <c r="AB160"/>
  <c r="AA160"/>
  <c r="Z160"/>
  <c r="AE160" s="1"/>
  <c r="AG160" s="1"/>
  <c r="Y160"/>
  <c r="X160"/>
  <c r="Z158"/>
  <c r="X158"/>
  <c r="AE158" s="1"/>
  <c r="AG158" s="1"/>
  <c r="AD158"/>
  <c r="AC158"/>
  <c r="AB158"/>
  <c r="AA158"/>
  <c r="Y158"/>
  <c r="AC157"/>
  <c r="AD157"/>
  <c r="AB157"/>
  <c r="AA157"/>
  <c r="Z157"/>
  <c r="Y157"/>
  <c r="X157"/>
  <c r="U157"/>
  <c r="U158"/>
  <c r="U159"/>
  <c r="U160"/>
  <c r="U161"/>
  <c r="AD156"/>
  <c r="AC156"/>
  <c r="AB156"/>
  <c r="AA156"/>
  <c r="Z156"/>
  <c r="Y156"/>
  <c r="X156"/>
  <c r="AE156" s="1"/>
  <c r="AG156" s="1"/>
  <c r="U156"/>
  <c r="AD154"/>
  <c r="AC154"/>
  <c r="AB154"/>
  <c r="AA154"/>
  <c r="Z154"/>
  <c r="Y154"/>
  <c r="X154"/>
  <c r="AE154" s="1"/>
  <c r="AG154" s="1"/>
  <c r="U154"/>
  <c r="X153"/>
  <c r="Z153"/>
  <c r="AD153"/>
  <c r="AC153"/>
  <c r="AB153"/>
  <c r="Y153"/>
  <c r="U153"/>
  <c r="AD152"/>
  <c r="AC152"/>
  <c r="AB152"/>
  <c r="AA152"/>
  <c r="AE152" s="1"/>
  <c r="AG152" s="1"/>
  <c r="Z152"/>
  <c r="Y152"/>
  <c r="X152"/>
  <c r="Q153"/>
  <c r="Q154"/>
  <c r="Q155"/>
  <c r="Q156"/>
  <c r="Q157"/>
  <c r="T157" s="1"/>
  <c r="Q158"/>
  <c r="Q159"/>
  <c r="Q160"/>
  <c r="Q161"/>
  <c r="U152"/>
  <c r="N160"/>
  <c r="T160" s="1"/>
  <c r="N158"/>
  <c r="N156"/>
  <c r="T156" s="1"/>
  <c r="N154"/>
  <c r="T154" s="1"/>
  <c r="Q152"/>
  <c r="AD150"/>
  <c r="AB150"/>
  <c r="AC150"/>
  <c r="AA150"/>
  <c r="Z150"/>
  <c r="Y150"/>
  <c r="AE150" s="1"/>
  <c r="AG150" s="1"/>
  <c r="X150"/>
  <c r="AC98"/>
  <c r="AC148"/>
  <c r="AD148"/>
  <c r="AB148"/>
  <c r="AA148"/>
  <c r="Z148"/>
  <c r="Y148"/>
  <c r="AE148" s="1"/>
  <c r="AG148" s="1"/>
  <c r="X148"/>
  <c r="AD147"/>
  <c r="AC147"/>
  <c r="AA147"/>
  <c r="AE147" s="1"/>
  <c r="AG147" s="1"/>
  <c r="Z147"/>
  <c r="Y147"/>
  <c r="X147"/>
  <c r="AB146"/>
  <c r="AD146"/>
  <c r="AC146"/>
  <c r="AA146"/>
  <c r="Z146"/>
  <c r="AE146" s="1"/>
  <c r="AG146" s="1"/>
  <c r="Y146"/>
  <c r="X146"/>
  <c r="AB143"/>
  <c r="AD143"/>
  <c r="AC143"/>
  <c r="AA143"/>
  <c r="Z143"/>
  <c r="Y143"/>
  <c r="AE143" s="1"/>
  <c r="AG143" s="1"/>
  <c r="X143"/>
  <c r="X141"/>
  <c r="AD141"/>
  <c r="AC141"/>
  <c r="AB141"/>
  <c r="AA141"/>
  <c r="Z141"/>
  <c r="Y141"/>
  <c r="AE141" s="1"/>
  <c r="AG141" s="1"/>
  <c r="AD140"/>
  <c r="AC140"/>
  <c r="AB140"/>
  <c r="AA140"/>
  <c r="Z140"/>
  <c r="Y140"/>
  <c r="X140"/>
  <c r="AD138"/>
  <c r="AE137"/>
  <c r="AG137" s="1"/>
  <c r="AA138"/>
  <c r="Y138"/>
  <c r="AC138"/>
  <c r="AE138" s="1"/>
  <c r="AG138" s="1"/>
  <c r="AB138"/>
  <c r="Z138"/>
  <c r="X138"/>
  <c r="AB136"/>
  <c r="AD136"/>
  <c r="AC136"/>
  <c r="AA136"/>
  <c r="Z136"/>
  <c r="Y136"/>
  <c r="X136"/>
  <c r="AD134"/>
  <c r="AE133"/>
  <c r="AG133" s="1"/>
  <c r="AC134"/>
  <c r="AB134"/>
  <c r="AA134"/>
  <c r="Z134"/>
  <c r="AE134" s="1"/>
  <c r="AG134" s="1"/>
  <c r="Y134"/>
  <c r="X134"/>
  <c r="AF104"/>
  <c r="AF93"/>
  <c r="R135"/>
  <c r="U135"/>
  <c r="R136"/>
  <c r="U136"/>
  <c r="R137"/>
  <c r="R138"/>
  <c r="U138"/>
  <c r="N140"/>
  <c r="T140" s="1"/>
  <c r="U140"/>
  <c r="N141"/>
  <c r="T141" s="1"/>
  <c r="U141"/>
  <c r="U142"/>
  <c r="N143"/>
  <c r="Q143"/>
  <c r="U143"/>
  <c r="N144"/>
  <c r="Q144"/>
  <c r="U144"/>
  <c r="N145"/>
  <c r="Q145"/>
  <c r="U145"/>
  <c r="N146"/>
  <c r="Q146"/>
  <c r="U146"/>
  <c r="N147"/>
  <c r="Q147"/>
  <c r="U147"/>
  <c r="N148"/>
  <c r="Q148"/>
  <c r="U148"/>
  <c r="Q149"/>
  <c r="T149" s="1"/>
  <c r="U149"/>
  <c r="N150"/>
  <c r="Q150"/>
  <c r="U150"/>
  <c r="R133"/>
  <c r="R134"/>
  <c r="N135"/>
  <c r="AE123"/>
  <c r="AG123" s="1"/>
  <c r="AD132"/>
  <c r="AC132"/>
  <c r="AB132"/>
  <c r="AA132"/>
  <c r="Z132"/>
  <c r="AE132" s="1"/>
  <c r="AG132" s="1"/>
  <c r="Y132"/>
  <c r="X132"/>
  <c r="U133"/>
  <c r="U134"/>
  <c r="R132"/>
  <c r="U132"/>
  <c r="N132"/>
  <c r="Y129"/>
  <c r="Y37"/>
  <c r="Y26"/>
  <c r="AD129"/>
  <c r="AC129"/>
  <c r="AB129"/>
  <c r="AA129"/>
  <c r="Z129"/>
  <c r="X129"/>
  <c r="AE129" s="1"/>
  <c r="AG129" s="1"/>
  <c r="AA128"/>
  <c r="AB128"/>
  <c r="Z128"/>
  <c r="Y128"/>
  <c r="AE128" s="1"/>
  <c r="AG128" s="1"/>
  <c r="X128"/>
  <c r="AD127"/>
  <c r="AD21"/>
  <c r="AC127"/>
  <c r="AB127"/>
  <c r="AA127"/>
  <c r="Z127"/>
  <c r="Y127"/>
  <c r="X127"/>
  <c r="AE126"/>
  <c r="AG126" s="1"/>
  <c r="AA17"/>
  <c r="AD125"/>
  <c r="AC125"/>
  <c r="AB125"/>
  <c r="AA125"/>
  <c r="Z125"/>
  <c r="AE125" s="1"/>
  <c r="AG125" s="1"/>
  <c r="Y125"/>
  <c r="X125"/>
  <c r="X19"/>
  <c r="X124"/>
  <c r="AE124" s="1"/>
  <c r="AG124" s="1"/>
  <c r="AD124"/>
  <c r="AC124"/>
  <c r="AB124"/>
  <c r="AA124"/>
  <c r="Z124"/>
  <c r="Y124"/>
  <c r="Y12"/>
  <c r="AD121"/>
  <c r="AC121"/>
  <c r="AB121"/>
  <c r="AA121"/>
  <c r="Z121"/>
  <c r="AE121" s="1"/>
  <c r="AG121" s="1"/>
  <c r="X121"/>
  <c r="AC12"/>
  <c r="N126"/>
  <c r="T126" s="1"/>
  <c r="N122"/>
  <c r="T122" s="1"/>
  <c r="AD120"/>
  <c r="AD13"/>
  <c r="AC120"/>
  <c r="AB120"/>
  <c r="AA120"/>
  <c r="Z120"/>
  <c r="Y120"/>
  <c r="X120"/>
  <c r="AE120" s="1"/>
  <c r="AG120" s="1"/>
  <c r="U131"/>
  <c r="U129"/>
  <c r="U128"/>
  <c r="U127"/>
  <c r="U126"/>
  <c r="U125"/>
  <c r="U124"/>
  <c r="U123"/>
  <c r="U122"/>
  <c r="U121"/>
  <c r="U120"/>
  <c r="N120"/>
  <c r="T120" s="1"/>
  <c r="AF118"/>
  <c r="AD119"/>
  <c r="AB119"/>
  <c r="AC119"/>
  <c r="Z119"/>
  <c r="AA119"/>
  <c r="Y119"/>
  <c r="X119"/>
  <c r="U119"/>
  <c r="AF114"/>
  <c r="AF115"/>
  <c r="AF116"/>
  <c r="AF113"/>
  <c r="AF111"/>
  <c r="AD118"/>
  <c r="AC118"/>
  <c r="AB118"/>
  <c r="AA118"/>
  <c r="Z118"/>
  <c r="AE118" s="1"/>
  <c r="AG118" s="1"/>
  <c r="Y118"/>
  <c r="X118"/>
  <c r="U118"/>
  <c r="AD116"/>
  <c r="AC116"/>
  <c r="AB116"/>
  <c r="AA116"/>
  <c r="Z116"/>
  <c r="AE116" s="1"/>
  <c r="AG116" s="1"/>
  <c r="Y116"/>
  <c r="X116"/>
  <c r="AD115"/>
  <c r="AB115"/>
  <c r="AA115"/>
  <c r="Z115"/>
  <c r="Y115"/>
  <c r="AC31"/>
  <c r="AC25"/>
  <c r="AD114"/>
  <c r="AC114"/>
  <c r="AB114"/>
  <c r="Z114"/>
  <c r="AA105"/>
  <c r="AA83"/>
  <c r="AA114"/>
  <c r="Y114"/>
  <c r="X114"/>
  <c r="AE114" s="1"/>
  <c r="AG114" s="1"/>
  <c r="Z113"/>
  <c r="AD113"/>
  <c r="AC113"/>
  <c r="AB113"/>
  <c r="AA113"/>
  <c r="Y113"/>
  <c r="AE113" s="1"/>
  <c r="AG113" s="1"/>
  <c r="X113"/>
  <c r="AD110"/>
  <c r="AC110"/>
  <c r="AC94"/>
  <c r="AC30"/>
  <c r="AD111"/>
  <c r="AC111"/>
  <c r="AA111"/>
  <c r="Z111"/>
  <c r="Y111"/>
  <c r="X111"/>
  <c r="AE111" s="1"/>
  <c r="AG111" s="1"/>
  <c r="AF108"/>
  <c r="AF107"/>
  <c r="AF110"/>
  <c r="AF106"/>
  <c r="AF105"/>
  <c r="AF103"/>
  <c r="AF101"/>
  <c r="AB110"/>
  <c r="Z110"/>
  <c r="AA110"/>
  <c r="Y110"/>
  <c r="AE110" s="1"/>
  <c r="AG110" s="1"/>
  <c r="X110"/>
  <c r="N111"/>
  <c r="T111" s="1"/>
  <c r="N112"/>
  <c r="N113"/>
  <c r="T113" s="1"/>
  <c r="N114"/>
  <c r="T114" s="1"/>
  <c r="N115"/>
  <c r="T115" s="1"/>
  <c r="N116"/>
  <c r="T116" s="1"/>
  <c r="N118"/>
  <c r="T118" s="1"/>
  <c r="AB108"/>
  <c r="AD108"/>
  <c r="AB107"/>
  <c r="AC108"/>
  <c r="AA108"/>
  <c r="Z107"/>
  <c r="Z108"/>
  <c r="Y108"/>
  <c r="X108"/>
  <c r="U108"/>
  <c r="U110"/>
  <c r="U111"/>
  <c r="U113"/>
  <c r="U114"/>
  <c r="U115"/>
  <c r="U116"/>
  <c r="AD107"/>
  <c r="AC107"/>
  <c r="AE107" s="1"/>
  <c r="AG107" s="1"/>
  <c r="AC95"/>
  <c r="AC72"/>
  <c r="AC35"/>
  <c r="AC13"/>
  <c r="Y107"/>
  <c r="AA107"/>
  <c r="X107"/>
  <c r="U107"/>
  <c r="AB106"/>
  <c r="AD106"/>
  <c r="AC106"/>
  <c r="Z106"/>
  <c r="AA106"/>
  <c r="Y106"/>
  <c r="X106"/>
  <c r="AE106" s="1"/>
  <c r="AG106" s="1"/>
  <c r="U106"/>
  <c r="N110"/>
  <c r="T110" s="1"/>
  <c r="N107"/>
  <c r="T107" s="1"/>
  <c r="N106"/>
  <c r="T106" s="1"/>
  <c r="AD105"/>
  <c r="AC105"/>
  <c r="AB105"/>
  <c r="AE105" s="1"/>
  <c r="AG105" s="1"/>
  <c r="Z105"/>
  <c r="Y105"/>
  <c r="X105"/>
  <c r="AD103"/>
  <c r="AB103"/>
  <c r="Z103"/>
  <c r="AA103"/>
  <c r="Y103"/>
  <c r="AE103" s="1"/>
  <c r="AG103" s="1"/>
  <c r="X103"/>
  <c r="AC103"/>
  <c r="T104"/>
  <c r="N102"/>
  <c r="T102" s="1"/>
  <c r="AD101"/>
  <c r="AC101"/>
  <c r="AC88"/>
  <c r="AB101"/>
  <c r="AB88"/>
  <c r="Z101"/>
  <c r="Y101"/>
  <c r="AA101"/>
  <c r="X101"/>
  <c r="AE101" s="1"/>
  <c r="AG101" s="1"/>
  <c r="AF85"/>
  <c r="AC85"/>
  <c r="AA85"/>
  <c r="Y85"/>
  <c r="AE85" s="1"/>
  <c r="AG85" s="1"/>
  <c r="X85"/>
  <c r="N85"/>
  <c r="T85" s="1"/>
  <c r="U85"/>
  <c r="AF96"/>
  <c r="AF89"/>
  <c r="AF100"/>
  <c r="AF92"/>
  <c r="AF95"/>
  <c r="AF97"/>
  <c r="AF98"/>
  <c r="AF99"/>
  <c r="AF94"/>
  <c r="AF91"/>
  <c r="AF88"/>
  <c r="AC100"/>
  <c r="AD100"/>
  <c r="AB100"/>
  <c r="Z100"/>
  <c r="Y100"/>
  <c r="AA100"/>
  <c r="X100"/>
  <c r="AE100" s="1"/>
  <c r="AG100" s="1"/>
  <c r="AD99"/>
  <c r="AB99"/>
  <c r="Z99"/>
  <c r="AC99"/>
  <c r="Y99"/>
  <c r="AA99"/>
  <c r="X99"/>
  <c r="AE97"/>
  <c r="AG97" s="1"/>
  <c r="AD98"/>
  <c r="AB98"/>
  <c r="Z98"/>
  <c r="Y98"/>
  <c r="AA98"/>
  <c r="X98"/>
  <c r="AE98" s="1"/>
  <c r="AG98" s="1"/>
  <c r="U105"/>
  <c r="U104"/>
  <c r="U103"/>
  <c r="U102"/>
  <c r="U101"/>
  <c r="U100"/>
  <c r="T100"/>
  <c r="U99"/>
  <c r="T99"/>
  <c r="U98"/>
  <c r="T98"/>
  <c r="AC96"/>
  <c r="AB96"/>
  <c r="Z96"/>
  <c r="AA96"/>
  <c r="AD96"/>
  <c r="Y96"/>
  <c r="X96"/>
  <c r="AE96" s="1"/>
  <c r="AG96" s="1"/>
  <c r="T96"/>
  <c r="U96"/>
  <c r="Z95"/>
  <c r="AE95"/>
  <c r="AG95" s="1"/>
  <c r="AD95"/>
  <c r="AB95"/>
  <c r="Y95"/>
  <c r="AA95"/>
  <c r="X95"/>
  <c r="U95"/>
  <c r="T95"/>
  <c r="AA94"/>
  <c r="Z94"/>
  <c r="Y94"/>
  <c r="AB94"/>
  <c r="X94"/>
  <c r="AE94" s="1"/>
  <c r="AG94" s="1"/>
  <c r="U94"/>
  <c r="T94"/>
  <c r="T93"/>
  <c r="AD92"/>
  <c r="AC92"/>
  <c r="AB92"/>
  <c r="Z92"/>
  <c r="AE92" s="1"/>
  <c r="AG92" s="1"/>
  <c r="Y92"/>
  <c r="X92"/>
  <c r="T92"/>
  <c r="U92"/>
  <c r="AF90"/>
  <c r="AD91"/>
  <c r="AB91"/>
  <c r="AC91"/>
  <c r="AE93"/>
  <c r="Z91"/>
  <c r="AA91"/>
  <c r="Y91"/>
  <c r="X91"/>
  <c r="AE91" s="1"/>
  <c r="AG91" s="1"/>
  <c r="T91"/>
  <c r="U91"/>
  <c r="AE90"/>
  <c r="T90"/>
  <c r="U90"/>
  <c r="AD89"/>
  <c r="AC89"/>
  <c r="AB89"/>
  <c r="Z89"/>
  <c r="AE89" s="1"/>
  <c r="AG89" s="1"/>
  <c r="AA89"/>
  <c r="X89"/>
  <c r="Y89"/>
  <c r="T89"/>
  <c r="U89"/>
  <c r="AD88"/>
  <c r="Z88"/>
  <c r="AA88"/>
  <c r="AE88" s="1"/>
  <c r="AG88" s="1"/>
  <c r="Y88"/>
  <c r="X88"/>
  <c r="U88"/>
  <c r="N87"/>
  <c r="T87" s="1"/>
  <c r="T88"/>
  <c r="AE84"/>
  <c r="AG84" s="1"/>
  <c r="AE82"/>
  <c r="AG82" s="1"/>
  <c r="AE81"/>
  <c r="AG81" s="1"/>
  <c r="AE80"/>
  <c r="AG80" s="1"/>
  <c r="AE77"/>
  <c r="AG77" s="1"/>
  <c r="AE66"/>
  <c r="AG66" s="1"/>
  <c r="AE63"/>
  <c r="AG63" s="1"/>
  <c r="AE62"/>
  <c r="AG62" s="1"/>
  <c r="AE60"/>
  <c r="AG60" s="1"/>
  <c r="AE57"/>
  <c r="AG57" s="1"/>
  <c r="AE55"/>
  <c r="AG55" s="1"/>
  <c r="AE28"/>
  <c r="AG28" s="1"/>
  <c r="AF78"/>
  <c r="AF76"/>
  <c r="AF75"/>
  <c r="AF74"/>
  <c r="AF87"/>
  <c r="AF86"/>
  <c r="AF83"/>
  <c r="AF79"/>
  <c r="AC87"/>
  <c r="AD87"/>
  <c r="AB87"/>
  <c r="Z87"/>
  <c r="AA87"/>
  <c r="Y87"/>
  <c r="AE87" s="1"/>
  <c r="AG87" s="1"/>
  <c r="X87"/>
  <c r="U87"/>
  <c r="AD86"/>
  <c r="AB86"/>
  <c r="Z86"/>
  <c r="AA86"/>
  <c r="X86"/>
  <c r="AE86"/>
  <c r="AG86" s="1"/>
  <c r="N86"/>
  <c r="T86" s="1"/>
  <c r="U86"/>
  <c r="N84"/>
  <c r="U84"/>
  <c r="AD83"/>
  <c r="AB83"/>
  <c r="Y83"/>
  <c r="X83"/>
  <c r="AE83" s="1"/>
  <c r="AG83" s="1"/>
  <c r="AC83"/>
  <c r="N83"/>
  <c r="T83" s="1"/>
  <c r="U83"/>
  <c r="U82"/>
  <c r="U81"/>
  <c r="U80"/>
  <c r="N81"/>
  <c r="AD79"/>
  <c r="AC79"/>
  <c r="AB79"/>
  <c r="AA79"/>
  <c r="AE79" s="1"/>
  <c r="AG79" s="1"/>
  <c r="Y79"/>
  <c r="U79"/>
  <c r="AB78"/>
  <c r="AD78"/>
  <c r="AC78"/>
  <c r="Z78"/>
  <c r="AA78"/>
  <c r="Y78"/>
  <c r="X78"/>
  <c r="AE78" s="1"/>
  <c r="AG78" s="1"/>
  <c r="U78"/>
  <c r="U77"/>
  <c r="AB76"/>
  <c r="AD76"/>
  <c r="Z76"/>
  <c r="AC76"/>
  <c r="AA76"/>
  <c r="Y76"/>
  <c r="AE76" s="1"/>
  <c r="AG76" s="1"/>
  <c r="X76"/>
  <c r="N76"/>
  <c r="T76" s="1"/>
  <c r="T80"/>
  <c r="U76"/>
  <c r="AB75"/>
  <c r="AC75"/>
  <c r="AD75"/>
  <c r="Z75"/>
  <c r="Z38"/>
  <c r="Y75"/>
  <c r="AA75"/>
  <c r="X75"/>
  <c r="AE75" s="1"/>
  <c r="AG75" s="1"/>
  <c r="N74"/>
  <c r="T74" s="1"/>
  <c r="N75"/>
  <c r="T75" s="1"/>
  <c r="U75"/>
  <c r="AD74"/>
  <c r="AB74"/>
  <c r="AC74"/>
  <c r="AA74"/>
  <c r="Z74"/>
  <c r="AE74" s="1"/>
  <c r="AG74" s="1"/>
  <c r="Y74"/>
  <c r="X74"/>
  <c r="T82"/>
  <c r="U74"/>
  <c r="Z67"/>
  <c r="X67"/>
  <c r="AE67" s="1"/>
  <c r="AG67" s="1"/>
  <c r="Y71"/>
  <c r="AF73"/>
  <c r="AF72"/>
  <c r="AF71"/>
  <c r="AF68"/>
  <c r="AF67"/>
  <c r="AD73"/>
  <c r="AC73"/>
  <c r="AB73"/>
  <c r="AA73"/>
  <c r="Z73"/>
  <c r="Y73"/>
  <c r="AE73"/>
  <c r="AG73" s="1"/>
  <c r="X73"/>
  <c r="U73"/>
  <c r="T77"/>
  <c r="N78"/>
  <c r="T78"/>
  <c r="T79"/>
  <c r="AB72"/>
  <c r="AD72"/>
  <c r="Z72"/>
  <c r="AA72"/>
  <c r="Y72"/>
  <c r="AE72" s="1"/>
  <c r="AG72" s="1"/>
  <c r="X72"/>
  <c r="U72"/>
  <c r="AA71"/>
  <c r="Z71"/>
  <c r="X71"/>
  <c r="AE71" s="1"/>
  <c r="AG71" s="1"/>
  <c r="U71"/>
  <c r="AC70"/>
  <c r="AC40"/>
  <c r="AF70"/>
  <c r="AB70"/>
  <c r="AD70"/>
  <c r="Z70"/>
  <c r="AA70"/>
  <c r="Y70"/>
  <c r="AE70" s="1"/>
  <c r="AG70" s="1"/>
  <c r="X70"/>
  <c r="U70"/>
  <c r="N72"/>
  <c r="T72" s="1"/>
  <c r="AD68"/>
  <c r="AB68"/>
  <c r="Z68"/>
  <c r="Y68"/>
  <c r="AA68"/>
  <c r="AE68" s="1"/>
  <c r="AG68" s="1"/>
  <c r="AC68"/>
  <c r="X68"/>
  <c r="U68"/>
  <c r="N68"/>
  <c r="T68" s="1"/>
  <c r="AC67"/>
  <c r="AD67"/>
  <c r="AB67"/>
  <c r="Y67"/>
  <c r="AA67"/>
  <c r="U67"/>
  <c r="AF65"/>
  <c r="AF64"/>
  <c r="AF61"/>
  <c r="AD65"/>
  <c r="AB65"/>
  <c r="AA65"/>
  <c r="AA64"/>
  <c r="Z65"/>
  <c r="Y65"/>
  <c r="X65"/>
  <c r="AE65" s="1"/>
  <c r="AG65" s="1"/>
  <c r="AB64"/>
  <c r="Z64"/>
  <c r="Y64"/>
  <c r="X64"/>
  <c r="AE64" s="1"/>
  <c r="AG64" s="1"/>
  <c r="U64"/>
  <c r="U65"/>
  <c r="U66"/>
  <c r="N64"/>
  <c r="T64" s="1"/>
  <c r="N65"/>
  <c r="T65" s="1"/>
  <c r="N66"/>
  <c r="T66" s="1"/>
  <c r="U63"/>
  <c r="U62"/>
  <c r="N62"/>
  <c r="T62" s="1"/>
  <c r="AB61"/>
  <c r="AD61"/>
  <c r="AC61"/>
  <c r="Z61"/>
  <c r="AA61"/>
  <c r="X61"/>
  <c r="U61"/>
  <c r="U60"/>
  <c r="N60"/>
  <c r="T60" s="1"/>
  <c r="N61"/>
  <c r="T61" s="1"/>
  <c r="N63"/>
  <c r="T63" s="1"/>
  <c r="AF59"/>
  <c r="AF58"/>
  <c r="AD59"/>
  <c r="AC59"/>
  <c r="AB59"/>
  <c r="Z59"/>
  <c r="AA59"/>
  <c r="Y59"/>
  <c r="AE59" s="1"/>
  <c r="AG59" s="1"/>
  <c r="O59"/>
  <c r="AD58"/>
  <c r="AC58"/>
  <c r="AB58"/>
  <c r="Z58"/>
  <c r="Y58"/>
  <c r="AE58"/>
  <c r="AG58" s="1"/>
  <c r="AA58"/>
  <c r="X58"/>
  <c r="O58"/>
  <c r="N58"/>
  <c r="AA54"/>
  <c r="AD56"/>
  <c r="Z54"/>
  <c r="AE54" s="1"/>
  <c r="AG54" s="1"/>
  <c r="Z36"/>
  <c r="AC56"/>
  <c r="AC54"/>
  <c r="AC36"/>
  <c r="AC22"/>
  <c r="AB56"/>
  <c r="X56"/>
  <c r="AF54"/>
  <c r="N57"/>
  <c r="T57" s="1"/>
  <c r="U57"/>
  <c r="AF56"/>
  <c r="Z56"/>
  <c r="AE56" s="1"/>
  <c r="AG56" s="1"/>
  <c r="AA56"/>
  <c r="Y56"/>
  <c r="U56"/>
  <c r="N55"/>
  <c r="T55" s="1"/>
  <c r="N56"/>
  <c r="T56" s="1"/>
  <c r="U55"/>
  <c r="AD54"/>
  <c r="AB54"/>
  <c r="Y54"/>
  <c r="U54"/>
  <c r="AF52"/>
  <c r="AF51"/>
  <c r="AF53"/>
  <c r="AC51"/>
  <c r="AC53"/>
  <c r="AD53"/>
  <c r="AB53"/>
  <c r="Z53"/>
  <c r="AA53"/>
  <c r="Y52"/>
  <c r="Y53"/>
  <c r="X53"/>
  <c r="AE53" s="1"/>
  <c r="AG53" s="1"/>
  <c r="U53"/>
  <c r="AD52"/>
  <c r="AB52"/>
  <c r="AE52" s="1"/>
  <c r="AG52" s="1"/>
  <c r="AC52"/>
  <c r="Z52"/>
  <c r="AA52"/>
  <c r="X51"/>
  <c r="AE51" s="1"/>
  <c r="AG51" s="1"/>
  <c r="X52"/>
  <c r="U52"/>
  <c r="AB51"/>
  <c r="AD51"/>
  <c r="Z51"/>
  <c r="Y51"/>
  <c r="AA51"/>
  <c r="U51"/>
  <c r="AB49"/>
  <c r="AF50"/>
  <c r="AF49"/>
  <c r="AD50"/>
  <c r="AB50"/>
  <c r="Z50"/>
  <c r="AA50"/>
  <c r="Y50"/>
  <c r="X50"/>
  <c r="AE50" s="1"/>
  <c r="AG50" s="1"/>
  <c r="AA49"/>
  <c r="Y49"/>
  <c r="U49"/>
  <c r="U59"/>
  <c r="U58"/>
  <c r="U50"/>
  <c r="U48"/>
  <c r="N48"/>
  <c r="T48" s="1"/>
  <c r="N50"/>
  <c r="T50" s="1"/>
  <c r="AF46"/>
  <c r="AF44"/>
  <c r="AF42"/>
  <c r="AF41"/>
  <c r="AF40"/>
  <c r="AF39"/>
  <c r="AF38"/>
  <c r="AF35"/>
  <c r="AF34"/>
  <c r="AF33"/>
  <c r="AD47"/>
  <c r="AB47"/>
  <c r="AC47"/>
  <c r="Z47"/>
  <c r="Y47"/>
  <c r="AE47" s="1"/>
  <c r="AG47" s="1"/>
  <c r="AA47"/>
  <c r="X47"/>
  <c r="U47"/>
  <c r="O47"/>
  <c r="N54"/>
  <c r="T54" s="1"/>
  <c r="AD41"/>
  <c r="AB41"/>
  <c r="AC41"/>
  <c r="AD46"/>
  <c r="AB46"/>
  <c r="AC46"/>
  <c r="Z46"/>
  <c r="Y46"/>
  <c r="AA46"/>
  <c r="X46"/>
  <c r="AE46" s="1"/>
  <c r="AG46" s="1"/>
  <c r="U46"/>
  <c r="O46"/>
  <c r="AF43"/>
  <c r="AF45"/>
  <c r="AF47"/>
  <c r="AD45"/>
  <c r="AB45"/>
  <c r="Z45"/>
  <c r="AC45"/>
  <c r="AA45"/>
  <c r="AE45"/>
  <c r="AG45" s="1"/>
  <c r="Y45"/>
  <c r="X45"/>
  <c r="U45"/>
  <c r="N45"/>
  <c r="O45"/>
  <c r="AB44"/>
  <c r="AC44"/>
  <c r="AC14"/>
  <c r="Z44"/>
  <c r="Y44"/>
  <c r="AA44"/>
  <c r="X44"/>
  <c r="AE44" s="1"/>
  <c r="AG44" s="1"/>
  <c r="AD44"/>
  <c r="O44"/>
  <c r="U44"/>
  <c r="AB43"/>
  <c r="AD43"/>
  <c r="Z43"/>
  <c r="AA43"/>
  <c r="AE43" s="1"/>
  <c r="AG43" s="1"/>
  <c r="Y43"/>
  <c r="X43"/>
  <c r="AC43"/>
  <c r="U43"/>
  <c r="O43"/>
  <c r="AD42"/>
  <c r="AB42"/>
  <c r="AE42"/>
  <c r="AG42" s="1"/>
  <c r="Z42"/>
  <c r="AA42"/>
  <c r="Y42"/>
  <c r="AD17"/>
  <c r="AC42"/>
  <c r="X42"/>
  <c r="U42"/>
  <c r="O42"/>
  <c r="Z41"/>
  <c r="Y41"/>
  <c r="X41"/>
  <c r="AE41"/>
  <c r="AG41" s="1"/>
  <c r="U41"/>
  <c r="N41"/>
  <c r="O41"/>
  <c r="AD40"/>
  <c r="AB40"/>
  <c r="Z40"/>
  <c r="Y40"/>
  <c r="AA40"/>
  <c r="AE40" s="1"/>
  <c r="AG40" s="1"/>
  <c r="X40"/>
  <c r="U40"/>
  <c r="U20"/>
  <c r="O40"/>
  <c r="AD39"/>
  <c r="AB39"/>
  <c r="Z39"/>
  <c r="AA39"/>
  <c r="Y39"/>
  <c r="X39"/>
  <c r="AC39"/>
  <c r="AE39" s="1"/>
  <c r="AG39" s="1"/>
  <c r="U39"/>
  <c r="O39"/>
  <c r="AA38"/>
  <c r="AE38"/>
  <c r="AG38" s="1"/>
  <c r="Y38"/>
  <c r="AC38"/>
  <c r="AB38"/>
  <c r="AD38"/>
  <c r="X38"/>
  <c r="U38"/>
  <c r="O38"/>
  <c r="AF37"/>
  <c r="AB37"/>
  <c r="AD37"/>
  <c r="AC37"/>
  <c r="AC26"/>
  <c r="AD26"/>
  <c r="AB26"/>
  <c r="Z26"/>
  <c r="X26"/>
  <c r="X37"/>
  <c r="AA26"/>
  <c r="U26"/>
  <c r="Z37"/>
  <c r="AA37"/>
  <c r="AF36"/>
  <c r="Z35"/>
  <c r="U37"/>
  <c r="N37"/>
  <c r="O37"/>
  <c r="AD36"/>
  <c r="AB36"/>
  <c r="Y36"/>
  <c r="AA36"/>
  <c r="AA22"/>
  <c r="X36"/>
  <c r="AE36" s="1"/>
  <c r="AG36" s="1"/>
  <c r="AC34"/>
  <c r="U36"/>
  <c r="O36"/>
  <c r="AB35"/>
  <c r="AD35"/>
  <c r="Y35"/>
  <c r="AE35" s="1"/>
  <c r="AG35" s="1"/>
  <c r="AA35"/>
  <c r="X35"/>
  <c r="X34"/>
  <c r="U35"/>
  <c r="O35"/>
  <c r="AD34"/>
  <c r="AB34"/>
  <c r="Z34"/>
  <c r="AE34" s="1"/>
  <c r="AG34" s="1"/>
  <c r="Y34"/>
  <c r="AA34"/>
  <c r="U34"/>
  <c r="AD33"/>
  <c r="AB33"/>
  <c r="AC33"/>
  <c r="Z33"/>
  <c r="Y33"/>
  <c r="AA33"/>
  <c r="X33"/>
  <c r="U33"/>
  <c r="N33"/>
  <c r="AD32"/>
  <c r="AB32"/>
  <c r="Y32"/>
  <c r="AE32" s="1"/>
  <c r="AG32" s="1"/>
  <c r="AA32"/>
  <c r="X32"/>
  <c r="AC32"/>
  <c r="U32"/>
  <c r="N32"/>
  <c r="AD31"/>
  <c r="AB31"/>
  <c r="Y25"/>
  <c r="AA31"/>
  <c r="X31"/>
  <c r="O31"/>
  <c r="O32"/>
  <c r="O33"/>
  <c r="O34"/>
  <c r="U31"/>
  <c r="AD30"/>
  <c r="AB30"/>
  <c r="Z30"/>
  <c r="Y30"/>
  <c r="AA30"/>
  <c r="X30"/>
  <c r="AE30" s="1"/>
  <c r="AG30" s="1"/>
  <c r="O30"/>
  <c r="U30"/>
  <c r="AF32"/>
  <c r="AF31"/>
  <c r="AF30"/>
  <c r="AF29"/>
  <c r="AD29"/>
  <c r="AB29"/>
  <c r="AC29"/>
  <c r="Z29"/>
  <c r="Y29"/>
  <c r="AA29"/>
  <c r="X29"/>
  <c r="AE29" s="1"/>
  <c r="AG29" s="1"/>
  <c r="O29"/>
  <c r="T29" s="1"/>
  <c r="U29"/>
  <c r="N29"/>
  <c r="U28"/>
  <c r="N28"/>
  <c r="T28" s="1"/>
  <c r="AD27"/>
  <c r="AB27"/>
  <c r="AF27"/>
  <c r="Z27"/>
  <c r="Y27"/>
  <c r="AA27"/>
  <c r="AC27"/>
  <c r="X27"/>
  <c r="AE27" s="1"/>
  <c r="AG27" s="1"/>
  <c r="O27"/>
  <c r="U27"/>
  <c r="AB19"/>
  <c r="AC15"/>
  <c r="AD25"/>
  <c r="AB25"/>
  <c r="Z25"/>
  <c r="AA25"/>
  <c r="X25"/>
  <c r="AE25" s="1"/>
  <c r="AG25" s="1"/>
  <c r="AF25"/>
  <c r="AF23"/>
  <c r="AF22"/>
  <c r="AF20"/>
  <c r="AF18"/>
  <c r="AF17"/>
  <c r="AF15"/>
  <c r="AF14"/>
  <c r="AF13"/>
  <c r="AF12"/>
  <c r="AF11"/>
  <c r="AD14"/>
  <c r="AD23"/>
  <c r="AE23"/>
  <c r="AG23" s="1"/>
  <c r="AA23"/>
  <c r="X23"/>
  <c r="AD22"/>
  <c r="AB22"/>
  <c r="Z22"/>
  <c r="Y22"/>
  <c r="AE22" s="1"/>
  <c r="AG22" s="1"/>
  <c r="X22"/>
  <c r="AB21"/>
  <c r="AC21"/>
  <c r="Z21"/>
  <c r="Y21"/>
  <c r="AA21"/>
  <c r="X21"/>
  <c r="AE21" s="1"/>
  <c r="AG21" s="1"/>
  <c r="U22"/>
  <c r="U23"/>
  <c r="U24"/>
  <c r="U25"/>
  <c r="U21"/>
  <c r="AD20"/>
  <c r="AB20"/>
  <c r="Z20"/>
  <c r="AE20" s="1"/>
  <c r="AG20" s="1"/>
  <c r="Y20"/>
  <c r="AA20"/>
  <c r="X20"/>
  <c r="AD19"/>
  <c r="AC19"/>
  <c r="Z19"/>
  <c r="Y19"/>
  <c r="AE19" s="1"/>
  <c r="AG19" s="1"/>
  <c r="AF21"/>
  <c r="AE24"/>
  <c r="AG24" s="1"/>
  <c r="AA19"/>
  <c r="U19"/>
  <c r="AD18"/>
  <c r="AC18"/>
  <c r="AB18"/>
  <c r="AB17"/>
  <c r="Y18"/>
  <c r="Z18"/>
  <c r="AA18"/>
  <c r="AE18" s="1"/>
  <c r="AG18" s="1"/>
  <c r="X18"/>
  <c r="AC17"/>
  <c r="Y17"/>
  <c r="Z17"/>
  <c r="AE17" s="1"/>
  <c r="AG17" s="1"/>
  <c r="X17"/>
  <c r="AD15"/>
  <c r="AB15"/>
  <c r="Y15"/>
  <c r="AA15"/>
  <c r="X15"/>
  <c r="AE15" s="1"/>
  <c r="AG15" s="1"/>
  <c r="AB14"/>
  <c r="Z14"/>
  <c r="Y14"/>
  <c r="AA14"/>
  <c r="AE14" s="1"/>
  <c r="AG14" s="1"/>
  <c r="N21"/>
  <c r="T21" s="1"/>
  <c r="N25"/>
  <c r="T25" s="1"/>
  <c r="X14"/>
  <c r="U14"/>
  <c r="U15"/>
  <c r="U17"/>
  <c r="U18"/>
  <c r="AB13"/>
  <c r="AC11"/>
  <c r="AA13"/>
  <c r="Z13"/>
  <c r="Y13"/>
  <c r="X13"/>
  <c r="U13"/>
  <c r="AD12"/>
  <c r="AB12"/>
  <c r="AA12"/>
  <c r="Z12"/>
  <c r="X12"/>
  <c r="AE12" s="1"/>
  <c r="AG12" s="1"/>
  <c r="N12"/>
  <c r="T12" s="1"/>
  <c r="U12"/>
  <c r="AD11"/>
  <c r="AB11"/>
  <c r="Y11"/>
  <c r="X11"/>
  <c r="AE11" s="1"/>
  <c r="AG11" s="1"/>
  <c r="U11"/>
  <c r="N17"/>
  <c r="T17" s="1"/>
  <c r="N16"/>
  <c r="AA11"/>
  <c r="Z11"/>
  <c r="AE16"/>
  <c r="AG16" s="1"/>
  <c r="AE108"/>
  <c r="AG108" s="1"/>
  <c r="AE161"/>
  <c r="AG161" s="1"/>
  <c r="AE119"/>
  <c r="AG119" s="1"/>
  <c r="AE136"/>
  <c r="AG136" s="1"/>
  <c r="AE37"/>
  <c r="AG37" s="1"/>
  <c r="AE48"/>
  <c r="AG48" s="1"/>
  <c r="AE99"/>
  <c r="AG99" s="1"/>
  <c r="AE127"/>
  <c r="AG127" s="1"/>
  <c r="AE140"/>
  <c r="AG140" s="1"/>
  <c r="AE157"/>
  <c r="AG157" s="1"/>
  <c r="T139"/>
  <c r="T142"/>
  <c r="AE26"/>
  <c r="AG26" s="1"/>
  <c r="T143"/>
  <c r="AE31"/>
  <c r="AG31" s="1"/>
  <c r="AE33"/>
  <c r="AG33" s="1"/>
  <c r="AE13"/>
  <c r="AG13" s="1"/>
  <c r="T41"/>
  <c r="T45" l="1"/>
  <c r="T158"/>
  <c r="T134"/>
  <c r="T132"/>
  <c r="T46"/>
  <c r="T38"/>
  <c r="T34"/>
  <c r="T30"/>
  <c r="T32"/>
  <c r="T58"/>
  <c r="T59"/>
  <c r="T148"/>
  <c r="T144"/>
  <c r="T135"/>
  <c r="T35"/>
  <c r="T31"/>
  <c r="AG93"/>
  <c r="T159"/>
  <c r="T44"/>
  <c r="T40"/>
  <c r="T36"/>
  <c r="T37"/>
  <c r="T146"/>
  <c r="T145"/>
  <c r="T147"/>
  <c r="T152"/>
  <c r="T47"/>
  <c r="T39"/>
  <c r="T27"/>
  <c r="T33"/>
  <c r="T153"/>
  <c r="T42"/>
  <c r="T138"/>
  <c r="T133"/>
  <c r="T150"/>
  <c r="T161"/>
  <c r="T155"/>
  <c r="T136"/>
  <c r="T43"/>
  <c r="T162" l="1"/>
</calcChain>
</file>

<file path=xl/comments1.xml><?xml version="1.0" encoding="utf-8"?>
<comments xmlns="http://schemas.openxmlformats.org/spreadsheetml/2006/main">
  <authors>
    <author>Operaciones</author>
  </authors>
  <commentList>
    <comment ref="AC18" authorId="0">
      <text>
        <r>
          <rPr>
            <b/>
            <sz val="9"/>
            <color indexed="81"/>
            <rFont val="Tahoma"/>
            <family val="2"/>
          </rPr>
          <t>No cuenta con  acreditación  de  infraestructura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20" authorId="0">
      <text>
        <r>
          <rPr>
            <b/>
            <sz val="9"/>
            <color indexed="81"/>
            <rFont val="Tahoma"/>
            <family val="2"/>
          </rPr>
          <t>No cuenta con  acreditación  de  infraestructura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27" authorId="0">
      <text>
        <r>
          <rPr>
            <b/>
            <sz val="9"/>
            <color indexed="81"/>
            <rFont val="Tahoma"/>
            <family val="2"/>
          </rPr>
          <t>FALTAN HERRAMIENTAS PARA LA EJECUCIÓN DEL CURSO</t>
        </r>
      </text>
    </comment>
    <comment ref="AD27" authorId="0">
      <text>
        <r>
          <rPr>
            <b/>
            <sz val="9"/>
            <color indexed="81"/>
            <rFont val="Tahoma"/>
            <family val="2"/>
          </rPr>
          <t>CONTEMPLA UNA LIMA POR ALUMNO PARA TODA LA EJECUCIÓN DEL CURSO, POCOS INSUMOS</t>
        </r>
      </text>
    </comment>
    <comment ref="AB29" authorId="0">
      <text>
        <r>
          <rPr>
            <b/>
            <sz val="9"/>
            <color indexed="81"/>
            <rFont val="Tahoma"/>
            <family val="2"/>
          </rPr>
          <t>FALTAN HERRAMIENTAS PARA LA EJECUCIÓN DEL CURSO</t>
        </r>
      </text>
    </comment>
    <comment ref="AC29" authorId="0">
      <text>
        <r>
          <rPr>
            <b/>
            <sz val="9"/>
            <color indexed="81"/>
            <rFont val="Tahoma"/>
            <family val="2"/>
          </rPr>
          <t>No cuenta con  acreditación  de  infraestructura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29" authorId="0">
      <text>
        <r>
          <rPr>
            <b/>
            <sz val="9"/>
            <color indexed="81"/>
            <rFont val="Tahoma"/>
            <family val="2"/>
          </rPr>
          <t>LOS MATERIALES NO CUBRE EL CUPO DE ALUMNOS</t>
        </r>
      </text>
    </comment>
  </commentList>
</comments>
</file>

<file path=xl/sharedStrings.xml><?xml version="1.0" encoding="utf-8"?>
<sst xmlns="http://schemas.openxmlformats.org/spreadsheetml/2006/main" count="1136" uniqueCount="289">
  <si>
    <t>REGION</t>
  </si>
  <si>
    <t>COMUNA</t>
  </si>
  <si>
    <t>CUPO</t>
  </si>
  <si>
    <t xml:space="preserve">VALOR TOTAL DEL CURSO </t>
  </si>
  <si>
    <t xml:space="preserve">VALOR HORA ALUMNO </t>
  </si>
  <si>
    <t>CÓDIGO CURSO</t>
  </si>
  <si>
    <t>NOMBRE CURSO</t>
  </si>
  <si>
    <t xml:space="preserve">TOTAL HORAS FASE LECTIVA </t>
  </si>
  <si>
    <t>N ° HORAS DIARIAS FASE LECTIVA</t>
  </si>
  <si>
    <t>TOTAL DIAS FASE LECTIVA</t>
  </si>
  <si>
    <t xml:space="preserve">VALOR   CAPACITACIÓN </t>
  </si>
  <si>
    <t xml:space="preserve">VALOR TOTAL SUBSIDIO FASE LECTIVA </t>
  </si>
  <si>
    <t>VALOR TOTAL SUBSIDIO DE ÚTILES Y HERRAMIENTAS</t>
  </si>
  <si>
    <t>IDENTIFICACIÓN DEL CURSO</t>
  </si>
  <si>
    <t>IDENTIFICACIÓN OTEC</t>
  </si>
  <si>
    <t>RUT OTEC</t>
  </si>
  <si>
    <t>NOMBRE OTEC</t>
  </si>
  <si>
    <t>COSTOS DEL CURSO</t>
  </si>
  <si>
    <t>SI/NO</t>
  </si>
  <si>
    <t xml:space="preserve">ADJUDICACIÓN </t>
  </si>
  <si>
    <t>(Nota) *8 %</t>
  </si>
  <si>
    <t>(Nota) *12 %</t>
  </si>
  <si>
    <t>(Nota) *20 %</t>
  </si>
  <si>
    <t>VERIFICACION DE REQUISITOS DEL CURSO</t>
  </si>
  <si>
    <t>MOTIVO DE RECHAZO</t>
  </si>
  <si>
    <t>NOTAS EVALUACIÓN TÉCNICA</t>
  </si>
  <si>
    <t>NOTA FINAL DEL CURSO</t>
  </si>
  <si>
    <t>VALOR TOTAL PRACTICA LAB</t>
  </si>
  <si>
    <t>VALOR TOTAL LICENCIA HAB</t>
  </si>
  <si>
    <t>VALOR TOTAL SUBS DIARIO  PRACTICA LABORAL</t>
  </si>
  <si>
    <t>Identificación OTIC</t>
  </si>
  <si>
    <t>Razón Social</t>
  </si>
  <si>
    <t>RUT</t>
  </si>
  <si>
    <t>Digito Verificador</t>
  </si>
  <si>
    <t>Dirección</t>
  </si>
  <si>
    <t xml:space="preserve">Comuna </t>
  </si>
  <si>
    <t>Región</t>
  </si>
  <si>
    <t>Gerente General</t>
  </si>
  <si>
    <t>Coordinadora Programa Becas</t>
  </si>
  <si>
    <t>Teléfono</t>
  </si>
  <si>
    <t>(W+X+Y+Z+AA+AB+AC)</t>
  </si>
  <si>
    <t>Centro de Intermediación Para el Desarrollo de las Personas en el Trabajo OTIC-Alianza</t>
  </si>
  <si>
    <t>Enrique Mac-Iver # 125, oficna 1301</t>
  </si>
  <si>
    <t>Santiago</t>
  </si>
  <si>
    <t>Metropolitana</t>
  </si>
  <si>
    <t>Jésica Méndez R.</t>
  </si>
  <si>
    <t>(AD)+(AE)</t>
  </si>
  <si>
    <t>CONTENIDOS</t>
  </si>
  <si>
    <t>(Nota) *15 %</t>
  </si>
  <si>
    <t>(Nota )*20%</t>
  </si>
  <si>
    <t>ASISTENCIA TÉCNICA (CUPO*4 HRS.*5000)</t>
  </si>
  <si>
    <t>TOTAL DIAS PRÁCTICA LABORAL</t>
  </si>
  <si>
    <t>N° HORAS PRACTICA LABORAL</t>
  </si>
  <si>
    <t>APROBADO  O RECHAZADO</t>
  </si>
  <si>
    <t>NO</t>
  </si>
  <si>
    <t>SI</t>
  </si>
  <si>
    <t>PROGRAMA DE BECAS LABORALES "CAPACITACION PARA EL TRABAJO" - OTIC  ALIANZA</t>
  </si>
  <si>
    <t>02-25193831</t>
  </si>
  <si>
    <t>(Nota )*12 %</t>
  </si>
  <si>
    <t>(Nota) *18 %</t>
  </si>
  <si>
    <t>HERRAMIENTAS COMPUTACIONALES BÁSICAS</t>
  </si>
  <si>
    <t>SANTIAGO</t>
  </si>
  <si>
    <t>K-PACITA SPA</t>
  </si>
  <si>
    <t>76362585-0</t>
  </si>
  <si>
    <t>COOPERATIVA DE TRABAJO POSICIONA</t>
  </si>
  <si>
    <t>65012812-5</t>
  </si>
  <si>
    <t>SERVICIOS DE CAPACITACIÓN BIBIANA KANAMORI BRON E.I.R.L</t>
  </si>
  <si>
    <t>76075675-K</t>
  </si>
  <si>
    <t>ECATEMA LTDA.</t>
  </si>
  <si>
    <t>79559730-1</t>
  </si>
  <si>
    <t>UNIVERSIDAD DE LAS AMERICAS</t>
  </si>
  <si>
    <t>71540800-7</t>
  </si>
  <si>
    <t>SABADELL CAPACITACIÓN S.A.</t>
  </si>
  <si>
    <t>76267947-7</t>
  </si>
  <si>
    <t>LA ESTRUCTURA DE COSTOS ESTÁ ERRÓNEA, LA PLANILLA DICE VALOR HORA $2639 Y EL VALOR DE CAPACITACIÓN   $4.948.125 Y DEBIERA SER $6.597.500 POR ENDE LA SUMA TAMBIÉN ESTÁ ERRONEA</t>
  </si>
  <si>
    <t>OTEC LEARNING CLASS CHRISTIAN ANDRÉ ALMIZRY BÖTEL</t>
  </si>
  <si>
    <t>76329895-7</t>
  </si>
  <si>
    <t>FUTURO K-PAZ LIMITADA</t>
  </si>
  <si>
    <t>76547256-3</t>
  </si>
  <si>
    <t>ANEXO 4, PUNTO XII SÓLO CONSIDERA DOS HORAS DE CLASES POR DÍA / NO ACREDITA INFRAESTRUCTURA</t>
  </si>
  <si>
    <t>CAPACITACIÓN USACH COMPAÑÍA LIMITADA</t>
  </si>
  <si>
    <t>76421320-3</t>
  </si>
  <si>
    <t>ASPROC  CENTRO DE CAPACITACIÓN LTDA</t>
  </si>
  <si>
    <t>77911410-4</t>
  </si>
  <si>
    <t>NO ESTA DESARROLLADO EL PUNTO X DEL ANEXO 4 / NO ACREDITA INFRAESTRUCTURA / RESPALDO DIGITAL VACIO</t>
  </si>
  <si>
    <t>65061013-K</t>
  </si>
  <si>
    <t>ADALID INMARK SERVICIOS DE CAPACITACIÓN LIMITADA</t>
  </si>
  <si>
    <t>76210959-K</t>
  </si>
  <si>
    <t>76315776-8</t>
  </si>
  <si>
    <t>ENTREGA A LOS ALUMNOS UN PENDRIVE, UNA MOCHILA Y PARA QUIENES APRUEBEN  SE SUMA  UN TABLET</t>
  </si>
  <si>
    <t>INGENIERIA Y CAPACITACIÓN  R.P. CONTROL LTDA.</t>
  </si>
  <si>
    <t>96652100-7</t>
  </si>
  <si>
    <t>ERROR  EN EL CÁLCULO DE LOS SUBSIDIOS DIARIOS, EL ANEXO 4 DICE $1.870.000 Y LO CORRECTO ES $1.875.000</t>
  </si>
  <si>
    <t xml:space="preserve">SB CAPACITACIÓN </t>
  </si>
  <si>
    <t>76955020-0</t>
  </si>
  <si>
    <t>SERVICIO DE MANICURE Y PEDICURE</t>
  </si>
  <si>
    <t>ERROR EN NOMBRE DE ENTIDAD REQUIRENTE, ERROR EN TIPO DE CURSO</t>
  </si>
  <si>
    <t>SERVICIOS DE CAPACITACIÓN CALIDAD Y MEJORAMIENTO LTDA</t>
  </si>
  <si>
    <t>77978130-5</t>
  </si>
  <si>
    <t>EL VALOR DEL SUBSIDIO DE HERRAMIENTAS ESTÁ CALCULADO POR $225.000 POR ALUMNO Y LO CORRECTO ES DE $220.000,-</t>
  </si>
  <si>
    <t>SERVICIOS DE CAPACITACIÓN LIDER  LTDA</t>
  </si>
  <si>
    <t>76084549-3</t>
  </si>
  <si>
    <t>SERVICIOS DE CAPACITACIÓN PARA EL DESARROLLO SOCIAL LTDA</t>
  </si>
  <si>
    <t>76326847-0</t>
  </si>
  <si>
    <t>NO ACREDITA INFRAESTUCTURA,  LAS HERRAMIENTAS, INSUMOS Y MATERIALES NO CUBREN  LA CANTIDAD DE ALUMNOS</t>
  </si>
  <si>
    <t>MATERIALES E INSUMOS (c)</t>
  </si>
  <si>
    <t xml:space="preserve">CRITERIOS DE EVALUACIÓN </t>
  </si>
  <si>
    <t xml:space="preserve">PERFIL DEL RELATOR </t>
  </si>
  <si>
    <t xml:space="preserve">METODOLOGÍA </t>
  </si>
  <si>
    <t>EQUIPOS Y HERRAMIENTAS ( b)</t>
  </si>
  <si>
    <t xml:space="preserve">NOTA  EVALUACIÓN TÉCNICA  </t>
  </si>
  <si>
    <t>INFRAESTRUCTURA (a)</t>
  </si>
  <si>
    <t>76955020-8</t>
  </si>
  <si>
    <t>SERVICIOS DE CAPACITACIÓN JESSICA ELIZABETH RAMIREZ DOMINGUEZ E.I.R.L.</t>
  </si>
  <si>
    <t>76572156-3</t>
  </si>
  <si>
    <t xml:space="preserve">SOCIEDAD OTC </t>
  </si>
  <si>
    <t>77311060-3</t>
  </si>
  <si>
    <t>LOS INSUMOS DE ASEO PARA EL LUGAR DE EJECUCIÓN Y  LOS INSUMOS DE COFFE BREAK  NO SON PARTE DE LOS ITEM A EVALUAR RELACIONADOS CON LA EJECUCIÓN DEL CURSO EN SÍ / FALTAN MATERTIALES E INSUMOS PARA LA EJECUCIÓN DEL OFICIO</t>
  </si>
  <si>
    <t>FALTAN MAYOR VARIEDAD DE HERRAMIENTAS, MATERIALES E INSUMOS PARA APLICAR LAS DISTINTAS TÉCNICAS DE MANICURE Y PEDICURE</t>
  </si>
  <si>
    <t>NO PRESENTA ACREDITACIÓN DE INFRAESTRUTURA</t>
  </si>
  <si>
    <t>NO PRESENTA ACREDITACIÓN DE INFRAESTRUTURA / HORARIO NO CONTEMPLA CLASES SÁBADOS EN LA MAÑANA / FALTAN HERRAMIENTAS PARA EJECUCIÓN DE OFICIO ADEMÁS EQUIPOS (PC) PARA EL DESARROLLO DEL COMPONENTE TRANSVERSAL</t>
  </si>
  <si>
    <t>LABOREM S.A.</t>
  </si>
  <si>
    <t>77419740-0</t>
  </si>
  <si>
    <t>ENTREGA A CADA ALUMNO UN TABLET</t>
  </si>
  <si>
    <t>ENTREGA A LOS ALUMNOS PECHERA Y UN SPA DE PIES ELECTRICO</t>
  </si>
  <si>
    <t>76630519-9</t>
  </si>
  <si>
    <t>ANEXO 5 ERRO EN EL PUNTO III, NÚMERO 8, NOMBRE DEL COMPONNETE TRANSVERSAL</t>
  </si>
  <si>
    <t>NO ESTA DESARROLLADO EL PUNTO X DEL ANEXO 4 / NO ACREDITA INFRAESTRUCTURA / RESPALDO DIGITAL VACIO/ EN LOS MATERIALES FALTAN ESMALTES DE UÑAS, BRILLOS PARA REALIZAR LA PRACTICA DEL OFICIO</t>
  </si>
  <si>
    <t>PLATAFORMA CAPACITACIONES SPA</t>
  </si>
  <si>
    <t>76495596-K</t>
  </si>
  <si>
    <t xml:space="preserve">LOS INSUMOS DE COFFE BREAK Y ASEOS  PARA EL LUGAR DE EJECUCIÓN NO SON PARTE DE AQUELLOS INSUMOS PARA EL DESARROLLO DEL OFICIO/ FALTAN HERRAMIENTAS E INSUMOS PARA LA EJECUCIÓN DE LA FASE LECTIVA </t>
  </si>
  <si>
    <t xml:space="preserve">ANEXO 4, PUNTO XII SÓLO CONSIDERA TRES HORAS DE CLASES POR DÍA / NO ACREDITA INFRAESTRUCTURA / FALTAN HERRAMIENTAS </t>
  </si>
  <si>
    <t>LOS ARTICULOS DE ASEO Y COFFE BREAK NO SON PARTE DEL DESARROLLO DEL OFICIO / LAS HERRAMIENTAS NO CUMPLEN CON LA CAPACIDAD DE ALUMNOS (25 CUPOS)</t>
  </si>
  <si>
    <t>65075892-7</t>
  </si>
  <si>
    <t>FALTAN HERRAMIENTAS, INSUMOS Y MATERIALES PARA LA EJECUCIÓN DEL CURSO</t>
  </si>
  <si>
    <t>MATERIALES, HERRAMIENTAS E INSUMOS SON INSUFICIENTES PARA LA EJECUCIÓN DEL OFICIO</t>
  </si>
  <si>
    <t>CAPACITACIÓN PARA EL EMPRENDIMIENTO LTDA</t>
  </si>
  <si>
    <t>76522201-K</t>
  </si>
  <si>
    <t>CURSO PARA  OBTENER LICENCIA DE CONDUCIR CLASE B</t>
  </si>
  <si>
    <t>LO PRADO</t>
  </si>
  <si>
    <t>CENTRO DE INVESTIGACION PARA EL DESARROLLO Y CAPACITACIÓN LTDA</t>
  </si>
  <si>
    <t>77593380-1</t>
  </si>
  <si>
    <t>TÉCNICAS DE SOLDADURA ARCO MANUAL Y TIG</t>
  </si>
  <si>
    <t>CERRO NAVIA</t>
  </si>
  <si>
    <t>SIGAM CAPACITACIÓN LTDA</t>
  </si>
  <si>
    <t>76660110-3</t>
  </si>
  <si>
    <t>COMUNICACIÓN BÁSICA EN ESPAÑOL</t>
  </si>
  <si>
    <t>LA PINTANA</t>
  </si>
  <si>
    <t>IFA FULL CAPACITACIÓN SPA</t>
  </si>
  <si>
    <t>76600363-0</t>
  </si>
  <si>
    <t>ACTIVA CAPACITACIÓN SPA</t>
  </si>
  <si>
    <t>76535982-1</t>
  </si>
  <si>
    <t>FALTA COMPLETAR  EN EL ANEXO 4, EL PUNTO II ENTIDAD REQUIRENTE/ FALTA MATERIAL DIDACTIVO DE APOYO , NO TIENE PC PARA USO DE LOS ALUMNOS PARA LA PRACTICA ESCRITA DEL CURSO FALTA MATERIAL DIDACTIVO DE APOYO.</t>
  </si>
  <si>
    <t>ERROR EN LA ENTIDAD REQUIRENTE/ FALTA MATERIAL DIDACTICO DE APOYO</t>
  </si>
  <si>
    <t>GUARDIAS OS-10</t>
  </si>
  <si>
    <t>SAN BERNARDO</t>
  </si>
  <si>
    <t>COMUNA DE EJECUCÓN NO CORRESPONDE A LO SOLICITADO POR ER</t>
  </si>
  <si>
    <t>COMUNA DE EJECUCÓN NO CORRESPONDE A LO SOLICITADO POR ER (UNICO OFERENTE)</t>
  </si>
  <si>
    <t>INSTITUTO DE FORMACIÓN EMPRESARIAL LABORAL LTDA (IFEL)</t>
  </si>
  <si>
    <t>76190577-5</t>
  </si>
  <si>
    <t>INSTITUTO DE CAPACITACIÓN KUMELKAN LTDA</t>
  </si>
  <si>
    <t>76114324-7</t>
  </si>
  <si>
    <t>GASTRONOMIA Y COCTELERÍA MAPUCHE</t>
  </si>
  <si>
    <t>CYCAP COMPETENCIAS Y CAPACITACIÓN LTDA</t>
  </si>
  <si>
    <t>76980870-1</t>
  </si>
  <si>
    <t>HERRAMIENTAS MATERIALES E INSUMOS NO SON SUFICIENTES PARA LA EJECUCIÓN DEL OFICIO</t>
  </si>
  <si>
    <t>OPERACIÓN DE GRÚA HORQUILLA CON LICENCIA CLASE D</t>
  </si>
  <si>
    <t>NO CONSIDERA SUBSIDIO DE LICENCIA HABILITANTE</t>
  </si>
  <si>
    <t>SERVICIOS ESPECIALIZADOS DE CAPACITACIÓN SPA</t>
  </si>
  <si>
    <t>76334086-4</t>
  </si>
  <si>
    <t>SOLO CUENTA CON UNA GRUA PARA 18 ALUMNOS</t>
  </si>
  <si>
    <t>NUEVOS CONTEXTOS CAPACITACION LTDA</t>
  </si>
  <si>
    <t>76067307-2</t>
  </si>
  <si>
    <t>QUEDA EN PODER DE LOS ALUMNOS GUANTES Y ZAPATOS DE SEGURIDAD</t>
  </si>
  <si>
    <t>OTEC CONSIDERA EN LA ESTRUCTURA DE COSTOS SUBSIDIOS DE HERRAMIENTAS Y NO APLICA EN ESTE CURSO</t>
  </si>
  <si>
    <t>BODEGA Y ADMINISTRACIÓN</t>
  </si>
  <si>
    <t>PUDAHUEL</t>
  </si>
  <si>
    <t>76600636-1</t>
  </si>
  <si>
    <t xml:space="preserve">NO INDICA LOS DATOS DE LA ENTIDAD REQUIRENTE </t>
  </si>
  <si>
    <t>EN EL HORARIO  PUNTO XII CONSIDERA 5 HORAS DIARIAS DE CLASES Y SON SÓLO 4 / NO ACREDITA INFRAESTRUCTURA</t>
  </si>
  <si>
    <t>NO ACREDITA INFRAESTRUCTURA / NO INDICA  LUGAR DE EJECUCIÓN EN EL PUNTO XI DEL ANEXO 4/QUEDA  EN PODER DE LOS ALUMNOS GUANTES, ANTIPARRAS, CASCO, BUZO Y ZAPATOS DE SEGURIDAD.</t>
  </si>
  <si>
    <t>LOS INSUMOS DE COFFE BREAK Y ASEOS  PARA EL LUGAR DE EJECUCIÓN NO SON PARTE DE AQUELLOS INSUMOS PARA EL DESARROLLO DEL OFICIO</t>
  </si>
  <si>
    <t>DISEÑO Y CONFECCIÓN DE ARTICULOS DECORATIVOS UTILIZANDO LA TECNICA DEL MOSAICO</t>
  </si>
  <si>
    <t>RENCA</t>
  </si>
  <si>
    <t>OTEC EXPANDETE PROGRESA Y OCUPA TUS COMPETENCIAS SPA</t>
  </si>
  <si>
    <t>FALTA MATERIAL DIDACTIVO DE APOYO  Y PC PARA EL DESARROLLO DEL COMPONENTE TRANSVERSAL / ERRO EN  TIPO DE SALIDA</t>
  </si>
  <si>
    <t>PERFIL DEL RELATOR NO TIENE RELACIÓN  CON EL OFICIO</t>
  </si>
  <si>
    <t>ERROR EN CALCULO DE SUBSIDIOS DIARIOS</t>
  </si>
  <si>
    <t>MASAJES INTEGRALES</t>
  </si>
  <si>
    <t>ERROR EN CALCULO DE SUBSIDIOS DIARIOS, SE DEBE CONSIDERAR 84 DÍAS PARA CUMPLIR CON LA TOTALIDAD DE HORAS DEL CURSO.</t>
  </si>
  <si>
    <t>ERROR EN LA SUMA TOTAL DE LA PROPUESTA, DICE $23.340.000 Y DEBE DECIR $23.346.000,-</t>
  </si>
  <si>
    <t>DESARROLLO CAPACITACIÓN Y GESTIÓN DCG MUNDO LTDA</t>
  </si>
  <si>
    <t>76934340-7</t>
  </si>
  <si>
    <t>NO DESARROLLA ESTRATEGIA EVALUATIVA/ LOS PERFILES DE LOS RELATORES NO SON ACORDE AL PUBLICO OBJETIVO (PERSONAS EN SITUACIÓN DE DISCPACIDAD Y SUS FAMILIARES DIRECTOS)</t>
  </si>
  <si>
    <t>ERROR  EN  TOTAL DE SUB. DIARIO DICE $3.980.000 Y DEBE DECIR $3.960.000 / ERROR EN EL LUGAR DE EJECUCIÓN PUNTO XI DEL ANEXO 4</t>
  </si>
  <si>
    <t>VÉLIZ, NÚÑEZ Y CÍA LTDA</t>
  </si>
  <si>
    <t>76928190-8</t>
  </si>
  <si>
    <t>PERFIL DEL RELATOR NO INDICA EXPERIENCIA CON PERSONAS EN SITUACIÓN DE DISCAPACIDAD / MATERIALES, HERRAMIENTAS E INSUMOS SON INSUFICIENTES PARA LA EJECUCIÓN DEL OFICIO</t>
  </si>
  <si>
    <t>MAESTRO DE COCINA</t>
  </si>
  <si>
    <t>SAN JOSÉ DE MAIPO</t>
  </si>
  <si>
    <t>FALTAN MATERIALES E INSUMO PARA LA EJECUCIÓN DEL OFICIO, (NO INDICA CANTIDADES )</t>
  </si>
  <si>
    <t>CENTRO DE SERVICIOS DE CAPACITACIÓN EMPRESARIAL Y TECNOLOGICA LTDA</t>
  </si>
  <si>
    <t>76049112-8</t>
  </si>
  <si>
    <t>ERROR EN CALCULO DE SUBSIDIOS DIARIOS, SE DEBE CONSIDERAR 63 DÍAS PARA CUMPLIR CON LA TOTALIDAD DE HORAS DEL CURSO.</t>
  </si>
  <si>
    <t>FALTAN MATERIALES E INSUMO PARA LA EJECUCIÓN DEL OFICIO</t>
  </si>
  <si>
    <t xml:space="preserve">PERFIL DEL RELATOR NO CORRESPONDE AL OFICIO </t>
  </si>
  <si>
    <t>SOCIEDAD CEC CAPACITACIÓN LTDA</t>
  </si>
  <si>
    <t>77256480-5</t>
  </si>
  <si>
    <t>NO CONSIDERA SUB. DE HERRAMIENTAS, EL VALOR HORA ESTÁ MAL CALCULADO DICE $3750 Y EN BASE AL VC  ES DE $1800, LO MISMO PARA EL SUB. DIARIO</t>
  </si>
  <si>
    <t xml:space="preserve">CONTENIDOS  TIENE MÁS HORAS DE LOS SOLICITADO POR ER / EN EL PUNTO IX INDICA LO QUE SE ENTREGARÁ A LOS ALUMNOS POR CONCEPTO DE SUB DE HERRAMIENTAS, ESTOS DEBEN SER SOLICITADOS POR LOS ALUMNOS  SEGÚN EL PLAN DE NEGOCIO  DE CADA  PERSONA Y DEBE ESTAR RELACIONADO CON EL CURSO. </t>
  </si>
  <si>
    <t>VALOR HORA MAL CALCULADO DICE $3.550 Y SEGÚN EL V/C DEBE DECIR $2.663, VALOR TOTAL DE CAPACITACIÓN ERRONEO DICE EN EL ANEXO 4 QUE ES $23.337.000 SIN EMBARGO SUMA $19.343.250</t>
  </si>
  <si>
    <t>GESTIÓN  Y CAPACITACIÓN OVALLE Y BARRERA</t>
  </si>
  <si>
    <t>76514753-0</t>
  </si>
  <si>
    <t>ISOLUTION CAPACITACIÓN  EN GESTIÓN LTDA</t>
  </si>
  <si>
    <t>76056645-4</t>
  </si>
  <si>
    <t>ERROR EN EL CALCULO DE VALOR HORA DICE EN EL ANEXO $3.392 Y SEGÚN EÑ VALOR CAPACITRACIÓN DEBIERA SER $3.324</t>
  </si>
  <si>
    <t>PANADERÍA Y REPOSTERÍA</t>
  </si>
  <si>
    <t>HUECHURABA</t>
  </si>
  <si>
    <t>FALTAN MATERIALES E INSUMO PARA LA EJECUCIÓN DEL OFICIO / QUEDARA EN PODER DE LOS ALUMNOS UNIFORME DE TRABAJO QUE CONSTA DE  CHAQUETA Y PANTALON BLANCO, GORRA PARA EL PELO, ZAPATOS CON PLANTA ANTIDESLIZANTE,PECHERA O MANDIL, ANTEOJOPS DE SEGURIDAD MY GUANTES DE SEGURIDAD PARA MANEJO DE HORNOS</t>
  </si>
  <si>
    <t>PROPUESTA CONSIDERA SUB. DE HERRAMIENTAS  LO CUAL NO CORRESPONDE A LO SOLICITADO POR LA ER</t>
  </si>
  <si>
    <t>PROPUESTA CONSIDERA SUB. DE HERRAMIENTAS  LO CUAL NO CORRESPONDE A LO SOLICITADO POR LA ER / ERROR EN CALCULO EN VALOR HORA DICE $3.750 Y SEGÚN EL VALOR DE CAPACITACIÓN DEBE DECIR $7.813 QUEDANDO FUERA DE TRAMO</t>
  </si>
  <si>
    <t>INSTITUTO DE CAPACITACIÓN SOCIAL Y EMPRESARIAL SPA</t>
  </si>
  <si>
    <t>QUEDA EN PODER DE LOS ALUMNOS UNIFORME DE TRABAJO  COMPUESTO POR CHAQUETA BLANCA , PANTALON BLANCO O PIE DE POOLE, GORRA PARA EL PELO, ZAPATOS CON PLANTA ANTIDESLIZANTE, PECHERA O MANDIL, ANTEOJOS DE SEGURIDAD, GUANTES DE SEGURIDAD PARA HORNOS, MOCHILA ECOLOGICA</t>
  </si>
  <si>
    <t>NO ACREDITA INSFRAESTRUCTURA</t>
  </si>
  <si>
    <t>FECHIPAN CAPACITACIÓN LTDA</t>
  </si>
  <si>
    <t>76138562-3</t>
  </si>
  <si>
    <t>PASTELERÍA FINA</t>
  </si>
  <si>
    <t>LA GRANJA</t>
  </si>
  <si>
    <t>ERROR EN CÁLCULO DE SUBSIDIO DIARIO, LA PROPUESTA DICE $3.942.000 Y DEBE DECIR $3.996.000 / VALOR HORA EN BASE AL VALOR DE CAPACITACIÓN DEBE DECIR $4.379 Y DICE $4.372</t>
  </si>
  <si>
    <t>QUEDA EN PODER DE LOS ALUMNOS UNIFORME DE TRABAJO  COMPUESTO POR CHAQUETA BLANCA , PANTALON BLANCOGORRA PARA EL PELO, ZAPATOS CON PLANTA ANTIDESLIZANTE, PECHERA O MANDIL, ANTEOJOS DE SEGURIDAD, GUANTES DE SEGURIDAD PARA HORNOS, MOCHILA ECOLOGICA</t>
  </si>
  <si>
    <t>HERRAMIENTAS BASICAS  DE COMPUTACIÓN</t>
  </si>
  <si>
    <t>ESTACIÓN CENTRAL</t>
  </si>
  <si>
    <t>SB CAPACITACIÓN</t>
  </si>
  <si>
    <t>LA COMUNA DE EJECUCIÓN NO CORRESPONDE A LOS SOLICITADO POR ER</t>
  </si>
  <si>
    <t>76547246-3</t>
  </si>
  <si>
    <t>COMUNA DE EJECUCÓN NO CORRESPONDE A LO SOLICITADO POR ER / EN LOS HORARIOS  INDICA QUE SE EJECUTARA ENTRE LAS 14:00 A LAS 16:00, NO CORRESPONDE</t>
  </si>
  <si>
    <t>COMUNA DE EJECUCIÓN NO CORRESPONDE A LO SOLICITADO POR ER</t>
  </si>
  <si>
    <t>ERROR EN CALCULO DE SUBSIDIOS DIARIOS, DICE $1.870.000 Y DEBE DECIR $1.875.000.</t>
  </si>
  <si>
    <t>QUINTA NORMAL</t>
  </si>
  <si>
    <t>ASISTENTE CONTABLE Y TRIBUTARIA CON CONOCIMIENTO EN SAP</t>
  </si>
  <si>
    <t>ERROR  EN SUBSIDIOS DIARIOS DE PRÁCTICA LABORAL, DICE $540.000 Y DEBE DECIR $972.000</t>
  </si>
  <si>
    <t>ERROR EN CALCULO DE SUB. DIARIOS DE PRÁCTICA, DICE $270.000 Y DEBE DECIR $972.000</t>
  </si>
  <si>
    <t>CUENTA CON LICENCIA SAP</t>
  </si>
  <si>
    <t>ERROR EN CALCULO VALOR HORA DICE $3.378 Y EN BASE AL V/C DEBE DECIR $2.534,  EL VALOR TOTAL DE LA CAPACITACIÓN DICE $16.372.800 Y DEBE DECIR $13.332.600</t>
  </si>
  <si>
    <t>SERVICIOS DE CAPACITACIÓN  JESSICA RAMIREZ E.I.R.L.</t>
  </si>
  <si>
    <t>CUENTA CON LICENCIA SAP / QUEDARÁ EN PODER DE LOS ALUMNOS BOLSO O MOCHILA Y TABLET PARA USO ADMINISTRATIVO, PENDRIVE, CALCULADORA</t>
  </si>
  <si>
    <t>ERROR EN LOS CUPOS, DEBE DECIR 18 Y DICE 25 EN EL ANEXO 4 PUNTO III, SIN EMBARGO LOS VALORES ESTAN CALCULADOS POR 18</t>
  </si>
  <si>
    <t>FORMULACIÓN DE PROYECTOS DE MICROEMPRENDIMIENTO</t>
  </si>
  <si>
    <t>EN EL ANEXO V , EL TOTAL DE HORAS  DESARROLLADA EN LOS CONTENIDOS SUMAN 140 HORAS, LO QUE CORRESPONDE ES SÓLO 70 HRS.-</t>
  </si>
  <si>
    <t>FUNDACIÓN PARA LA CAPACITACIÓN, PROMOCIÓN  DEL EMPLEO Y LA PRODUCTIVIDAD  FUCAEP</t>
  </si>
  <si>
    <t>ERROR EN CALCULO DE SUB. DIARIOS DICE $756.000 Y DEBE DECIR $972.000</t>
  </si>
  <si>
    <t>FUNDACIÓN  EDUCACIONAL SUR AMÉRICA</t>
  </si>
  <si>
    <t>INSTITUTO DE PROYECTOS EMPRESARIALES LTDA</t>
  </si>
  <si>
    <t>76105597-6</t>
  </si>
  <si>
    <t>ER REQUIRENTE NO CORRESPONDE A LO SOLICITADO</t>
  </si>
  <si>
    <t>ERROR EN CALCULO VALOR HORA DICE $2.701 Y EN BASE AL V/C DEBE DECIR $2.026 QUEDANDO FUERA DE TRAMO,  ERROR EN SUB. DIARIOS DICE $945.000 Y DEBE DECIOR $972.000</t>
  </si>
  <si>
    <t>AYUDANTE DE COCINA</t>
  </si>
  <si>
    <t xml:space="preserve">PEÑALOLEN </t>
  </si>
  <si>
    <t>ERROR EN CALCULO DE V/H EM BASE AL VALOR CAPACITACIÓN DICE $3.550 Y DEBE DECIR $.2663, SUMA VTC ERRÓNEA</t>
  </si>
  <si>
    <t>QUEDA EN PODER DE LOS ALUMNOS CHAQUETA DE COCINA BLANCA, ZAPATOS, GORRO DE COCINA, PECHERA, PAÑO DE COCINA, GUANTE DE COCINA, SET 3 CUCHILLOS, COFIA Y GUANTES DESECHABLES, CALCULADORA BÁSICA</t>
  </si>
  <si>
    <t>ERROR EN CALCULO DE SUB. DIARIOS Y DÍAS DE EJECUCIÓN CORRESPONDE A 62 DÍAS POR UN MONTO DE $3.348.000 Y LA PROOPUESTA DICE $2.916.000 POR 54 DÍAS</t>
  </si>
  <si>
    <t>QUEDA EN PODER DE LOS ALUMNOS  DELANTAL BLANCO, ZAPATOS DE SEGURIDAD, PANTALONES Y POLERA, COFIA O MALLA PARA EL PELO , Y GORRA DE PELO</t>
  </si>
  <si>
    <t>OTEC MUNICIPALIDAD DE PEÑALOLEN</t>
  </si>
  <si>
    <t>69254000-K</t>
  </si>
  <si>
    <t>QUEDA EN PODER DE LOS ALUMNOS ZAPATOS DE SEGURIDAD, PECHERA, PATANLONES Y POLERA. POLAR CON MAGA 3/4, COFIA O MALLA PARA EL PELO, MASCARILLA, GORRO TIPO CHEF, GUANTES</t>
  </si>
  <si>
    <t>QUEDA EN PODER DE LOS ALUMNOS  DELANTAL TIPO PECHERA, ANTIPARRAS, GUANTES</t>
  </si>
  <si>
    <t>QUEDA EN PODER DE LOS ALUMNOS EQUIPO DE SEGURIDAD (OVEROL, BOTOTOS DE SEGURIDAD, LENTES, Y TAPONES AUDITIVOS)</t>
  </si>
  <si>
    <t>ERROR EN CALCULO SUB. DIARIO DICE $3.942.000 Y DEBE DECIR $3.996.000 CALCULADO POR 74 DÍAS</t>
  </si>
  <si>
    <r>
      <t>NOTA EVALUACIÓN ECONÓMICA</t>
    </r>
    <r>
      <rPr>
        <b/>
        <sz val="10"/>
        <color indexed="9"/>
        <rFont val="Trebuchet MS"/>
        <family val="2"/>
      </rPr>
      <t xml:space="preserve"> (i)</t>
    </r>
  </si>
  <si>
    <t>NO ACREDITA INFRAESTRUCTURA</t>
  </si>
  <si>
    <t>FALTA EN CONTENIDOS CONTEMPLAR LAS 70 HORAS DE TRANSVERSAL /NO ACREDITA INFRAESTRUCTURA</t>
  </si>
  <si>
    <t>SERVICIOS  DE CAPACITACIÓN JESSICA RAMIREZ E.I.R.L</t>
  </si>
  <si>
    <t>RAZON SOCIAL</t>
  </si>
  <si>
    <t>CURSO</t>
  </si>
  <si>
    <t>VALOR PRE-ADJUDICADO</t>
  </si>
  <si>
    <t>CUENTA  CON SOFTWARE DE GESTIÓN DE BOODEGA/ ENTREGA A LOS ALUMNOS GUANTES, ANTIPARRAS, CASCO, OVEROL Y ZAPATOS DE SEGURIDAD</t>
  </si>
  <si>
    <t>CAPACITACIÓN USACH CIA LTDA</t>
  </si>
  <si>
    <t>FUNDACIÓN EDUCACIONAL SUR AMÉRICA</t>
  </si>
  <si>
    <t>ECATEMA LTDA</t>
  </si>
  <si>
    <t>ADALID INMARK SERVICIOS DE CAPACITACIÓN LTDA</t>
  </si>
  <si>
    <t>ISOLUTION CAPACITACIÓN EN GESTIÓN LTDA</t>
  </si>
  <si>
    <t>CAPACITACIÓN PARA EMPRENDIMIENTO LTDA</t>
  </si>
  <si>
    <t>QUEDA EN PODER DE LOS ALUMNOS  RECETARIO, PECHERA BLANCA</t>
  </si>
  <si>
    <t>PLANILLA EVALUACION  2°LLAMADO AÑO 2017</t>
  </si>
  <si>
    <t>TOTAL PRE-ADJUDICADO</t>
  </si>
  <si>
    <t>FALTAN HERRAMIENTAS, MATERIALES E INSUMOS PARA LA EJECUCIÓN DEL OFICIO / PERFIL DE RELATORES NO CONTEMPLA EXPERIENCIA CON PESD  / INFRAESTRUCTURA NO INDICA ACCESO PARA PERSONAS EN SITUACIÓN  DE DISCAPACIDAD</t>
  </si>
  <si>
    <t>17.5</t>
  </si>
  <si>
    <t>ERROR EN CÁLCULO DE SUB . DIARIO EL MONTO CORRECTO  ES DE $972.000 CALCULADO POR 18 DÍAS, ERROR EN SUB DE HERRAMIENTAS ES CALCULADO POR $218.000 POR ALUMNO Y NO POR $220.00 COMO LO INDICA LAS BASES</t>
  </si>
  <si>
    <t>OTEC RENUNCIA A LA EJECUCIÓN DEL CURSO ORD 1556 APRUEBA EL CAMBIO</t>
  </si>
</sst>
</file>

<file path=xl/styles.xml><?xml version="1.0" encoding="utf-8"?>
<styleSheet xmlns="http://schemas.openxmlformats.org/spreadsheetml/2006/main">
  <numFmts count="6">
    <numFmt numFmtId="42" formatCode="_ &quot;$&quot;* #,##0_ ;_ &quot;$&quot;* \-#,##0_ ;_ &quot;$&quot;* &quot;-&quot;_ ;_ @_ "/>
    <numFmt numFmtId="43" formatCode="_ * #,##0.00_ ;_ * \-#,##0.00_ ;_ * &quot;-&quot;??_ ;_ @_ "/>
    <numFmt numFmtId="164" formatCode="_-* #,##0.00_-;\-* #,##0.00_-;_-* &quot;-&quot;??_-;_-@_-"/>
    <numFmt numFmtId="165" formatCode="_-* #,##0\ &quot;€&quot;_-;\-* #,##0\ &quot;€&quot;_-;_-* &quot;-&quot;\ &quot;€&quot;_-;_-@_-"/>
    <numFmt numFmtId="166" formatCode="_-* #,##0_-;\-* #,##0_-;_-* &quot;-&quot;??_-;_-@_-"/>
    <numFmt numFmtId="167" formatCode="_ [$$-340A]* #,##0_ ;_ [$$-340A]* \-#,##0_ ;_ [$$-340A]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10"/>
      <name val="Trebuchet MS"/>
      <family val="2"/>
    </font>
    <font>
      <sz val="10"/>
      <color indexed="8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sz val="9"/>
      <color indexed="81"/>
      <name val="Tahoma"/>
      <family val="2"/>
    </font>
    <font>
      <b/>
      <sz val="10"/>
      <color indexed="9"/>
      <name val="Trebuchet MS"/>
      <family val="2"/>
    </font>
    <font>
      <sz val="11"/>
      <color theme="1"/>
      <name val="Calibri"/>
      <family val="2"/>
      <scheme val="minor"/>
    </font>
    <font>
      <sz val="10"/>
      <color rgb="FF000000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9"/>
      <color theme="1"/>
      <name val="Trebuchet MS"/>
      <family val="2"/>
    </font>
    <font>
      <b/>
      <sz val="11"/>
      <color rgb="FFFF0000"/>
      <name val="Trebuchet MS"/>
      <family val="2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b/>
      <sz val="10"/>
      <color rgb="FFFF0000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b/>
      <sz val="10"/>
      <color theme="1"/>
      <name val="Trebuchet MS"/>
      <family val="2"/>
    </font>
    <font>
      <sz val="9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0"/>
      <color theme="0"/>
      <name val="Trebuchet MS"/>
      <family val="2"/>
    </font>
    <font>
      <b/>
      <sz val="16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0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</cellStyleXfs>
  <cellXfs count="191">
    <xf numFmtId="0" fontId="0" fillId="0" borderId="0" xfId="0"/>
    <xf numFmtId="0" fontId="11" fillId="0" borderId="1" xfId="0" applyFont="1" applyBorder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/>
    <xf numFmtId="0" fontId="12" fillId="0" borderId="0" xfId="0" applyFont="1" applyFill="1"/>
    <xf numFmtId="0" fontId="3" fillId="0" borderId="0" xfId="0" applyFont="1"/>
    <xf numFmtId="0" fontId="3" fillId="0" borderId="0" xfId="0" applyFont="1" applyFill="1"/>
    <xf numFmtId="0" fontId="12" fillId="0" borderId="0" xfId="0" applyFont="1" applyFill="1" applyAlignment="1">
      <alignment vertical="center" readingOrder="1"/>
    </xf>
    <xf numFmtId="0" fontId="1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9" fontId="12" fillId="0" borderId="1" xfId="0" applyNumberFormat="1" applyFont="1" applyBorder="1" applyAlignment="1">
      <alignment vertical="center"/>
    </xf>
    <xf numFmtId="9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2" borderId="1" xfId="0" applyFont="1" applyFill="1" applyBorder="1" applyAlignment="1">
      <alignment horizontal="center" vertical="top" wrapText="1"/>
    </xf>
    <xf numFmtId="3" fontId="5" fillId="0" borderId="1" xfId="21" applyNumberFormat="1" applyFont="1" applyBorder="1" applyAlignment="1">
      <alignment horizontal="center" vertical="top" wrapText="1"/>
    </xf>
    <xf numFmtId="0" fontId="5" fillId="0" borderId="1" xfId="2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3" fontId="14" fillId="0" borderId="1" xfId="22" applyNumberFormat="1" applyFont="1" applyFill="1" applyBorder="1" applyAlignment="1">
      <alignment horizontal="center" vertical="center" readingOrder="1"/>
    </xf>
    <xf numFmtId="166" fontId="6" fillId="0" borderId="1" xfId="1" applyNumberFormat="1" applyFont="1" applyFill="1" applyBorder="1" applyAlignment="1">
      <alignment vertical="center" readingOrder="1"/>
    </xf>
    <xf numFmtId="166" fontId="6" fillId="0" borderId="1" xfId="1" applyNumberFormat="1" applyFont="1" applyFill="1" applyBorder="1" applyAlignment="1">
      <alignment horizontal="right" vertical="center" readingOrder="1"/>
    </xf>
    <xf numFmtId="166" fontId="14" fillId="0" borderId="1" xfId="1" applyNumberFormat="1" applyFont="1" applyFill="1" applyBorder="1" applyAlignment="1">
      <alignment vertical="center" readingOrder="1"/>
    </xf>
    <xf numFmtId="166" fontId="14" fillId="0" borderId="1" xfId="1" applyNumberFormat="1" applyFont="1" applyFill="1" applyBorder="1" applyAlignment="1">
      <alignment horizontal="center" vertical="center" readingOrder="1"/>
    </xf>
    <xf numFmtId="2" fontId="7" fillId="0" borderId="1" xfId="0" applyNumberFormat="1" applyFont="1" applyFill="1" applyBorder="1" applyAlignment="1">
      <alignment horizontal="center" vertical="center" readingOrder="1"/>
    </xf>
    <xf numFmtId="2" fontId="15" fillId="0" borderId="1" xfId="0" applyNumberFormat="1" applyFont="1" applyFill="1" applyBorder="1" applyAlignment="1">
      <alignment horizontal="center" vertical="center" readingOrder="1"/>
    </xf>
    <xf numFmtId="2" fontId="12" fillId="0" borderId="1" xfId="0" applyNumberFormat="1" applyFont="1" applyFill="1" applyBorder="1" applyAlignment="1">
      <alignment horizontal="center" vertical="center" readingOrder="1"/>
    </xf>
    <xf numFmtId="0" fontId="12" fillId="0" borderId="1" xfId="0" applyFont="1" applyBorder="1" applyAlignment="1">
      <alignment horizontal="center"/>
    </xf>
    <xf numFmtId="1" fontId="12" fillId="0" borderId="0" xfId="0" applyNumberFormat="1" applyFont="1" applyAlignment="1">
      <alignment horizontal="center" vertical="center"/>
    </xf>
    <xf numFmtId="1" fontId="14" fillId="0" borderId="1" xfId="22" applyNumberFormat="1" applyFont="1" applyFill="1" applyBorder="1" applyAlignment="1">
      <alignment horizontal="center" vertical="center" readingOrder="1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12" fillId="0" borderId="2" xfId="0" applyFont="1" applyBorder="1"/>
    <xf numFmtId="0" fontId="16" fillId="0" borderId="2" xfId="0" applyFont="1" applyBorder="1"/>
    <xf numFmtId="0" fontId="17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166" fontId="12" fillId="0" borderId="3" xfId="0" applyNumberFormat="1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 readingOrder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37" fontId="12" fillId="0" borderId="1" xfId="18" applyNumberFormat="1" applyFont="1" applyBorder="1"/>
    <xf numFmtId="37" fontId="12" fillId="0" borderId="2" xfId="18" applyNumberFormat="1" applyFont="1" applyBorder="1"/>
    <xf numFmtId="37" fontId="12" fillId="0" borderId="3" xfId="18" applyNumberFormat="1" applyFont="1" applyBorder="1" applyAlignment="1">
      <alignment vertical="center"/>
    </xf>
    <xf numFmtId="37" fontId="6" fillId="0" borderId="1" xfId="18" applyNumberFormat="1" applyFont="1" applyFill="1" applyBorder="1" applyAlignment="1">
      <alignment vertical="center" readingOrder="1"/>
    </xf>
    <xf numFmtId="37" fontId="12" fillId="0" borderId="0" xfId="18" applyNumberFormat="1" applyFont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9" fillId="0" borderId="2" xfId="0" applyFont="1" applyBorder="1" applyAlignment="1">
      <alignment wrapText="1"/>
    </xf>
    <xf numFmtId="0" fontId="19" fillId="0" borderId="3" xfId="0" applyFont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166" fontId="21" fillId="0" borderId="1" xfId="1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9" fillId="0" borderId="2" xfId="0" applyFont="1" applyFill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 readingOrder="1"/>
    </xf>
    <xf numFmtId="2" fontId="7" fillId="0" borderId="2" xfId="0" applyNumberFormat="1" applyFont="1" applyFill="1" applyBorder="1" applyAlignment="1">
      <alignment horizontal="center" vertical="center" readingOrder="1"/>
    </xf>
    <xf numFmtId="2" fontId="15" fillId="0" borderId="2" xfId="0" applyNumberFormat="1" applyFont="1" applyFill="1" applyBorder="1" applyAlignment="1">
      <alignment horizontal="center" vertical="center" readingOrder="1"/>
    </xf>
    <xf numFmtId="0" fontId="12" fillId="0" borderId="2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 wrapText="1"/>
    </xf>
    <xf numFmtId="3" fontId="22" fillId="0" borderId="1" xfId="22" applyNumberFormat="1" applyFont="1" applyFill="1" applyBorder="1" applyAlignment="1">
      <alignment horizontal="center" vertical="center" readingOrder="1"/>
    </xf>
    <xf numFmtId="1" fontId="22" fillId="0" borderId="1" xfId="22" applyNumberFormat="1" applyFont="1" applyFill="1" applyBorder="1" applyAlignment="1">
      <alignment horizontal="center" vertical="center" readingOrder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166" fontId="12" fillId="0" borderId="0" xfId="0" applyNumberFormat="1" applyFont="1" applyAlignment="1">
      <alignment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3" fontId="14" fillId="0" borderId="1" xfId="22" applyNumberFormat="1" applyFont="1" applyFill="1" applyBorder="1" applyAlignment="1">
      <alignment horizontal="center" vertical="center" wrapText="1"/>
    </xf>
    <xf numFmtId="1" fontId="14" fillId="0" borderId="1" xfId="22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vertical="center" wrapText="1"/>
    </xf>
    <xf numFmtId="166" fontId="6" fillId="0" borderId="1" xfId="1" applyNumberFormat="1" applyFont="1" applyFill="1" applyBorder="1" applyAlignment="1">
      <alignment horizontal="right" vertical="center" wrapText="1"/>
    </xf>
    <xf numFmtId="166" fontId="14" fillId="0" borderId="1" xfId="1" applyNumberFormat="1" applyFont="1" applyFill="1" applyBorder="1" applyAlignment="1">
      <alignment vertical="center" wrapText="1"/>
    </xf>
    <xf numFmtId="166" fontId="14" fillId="0" borderId="1" xfId="1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37" fontId="19" fillId="2" borderId="1" xfId="18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166" fontId="5" fillId="0" borderId="1" xfId="1" applyNumberFormat="1" applyFont="1" applyFill="1" applyBorder="1" applyAlignment="1">
      <alignment vertical="center" readingOrder="1"/>
    </xf>
    <xf numFmtId="166" fontId="5" fillId="0" borderId="1" xfId="1" applyNumberFormat="1" applyFont="1" applyFill="1" applyBorder="1" applyAlignment="1">
      <alignment horizontal="right" vertical="center" readingOrder="1"/>
    </xf>
    <xf numFmtId="166" fontId="21" fillId="0" borderId="1" xfId="1" applyNumberFormat="1" applyFont="1" applyFill="1" applyBorder="1" applyAlignment="1">
      <alignment vertical="center" readingOrder="1"/>
    </xf>
    <xf numFmtId="166" fontId="21" fillId="0" borderId="1" xfId="1" applyNumberFormat="1" applyFont="1" applyFill="1" applyBorder="1" applyAlignment="1">
      <alignment horizontal="center" vertical="center" readingOrder="1"/>
    </xf>
    <xf numFmtId="2" fontId="5" fillId="0" borderId="1" xfId="0" applyNumberFormat="1" applyFont="1" applyFill="1" applyBorder="1" applyAlignment="1">
      <alignment horizontal="center" vertical="center" readingOrder="1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2" fontId="5" fillId="0" borderId="2" xfId="0" applyNumberFormat="1" applyFont="1" applyFill="1" applyBorder="1" applyAlignment="1">
      <alignment horizontal="center" vertical="center" readingOrder="1"/>
    </xf>
    <xf numFmtId="0" fontId="19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37" fontId="19" fillId="0" borderId="0" xfId="18" applyNumberFormat="1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7" fontId="10" fillId="0" borderId="0" xfId="18" applyNumberFormat="1" applyFont="1"/>
    <xf numFmtId="0" fontId="19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167" fontId="23" fillId="0" borderId="1" xfId="18" applyNumberFormat="1" applyFont="1" applyBorder="1"/>
    <xf numFmtId="0" fontId="23" fillId="0" borderId="0" xfId="0" applyFont="1"/>
    <xf numFmtId="0" fontId="23" fillId="0" borderId="0" xfId="0" applyFont="1" applyAlignment="1">
      <alignment horizontal="center"/>
    </xf>
    <xf numFmtId="167" fontId="23" fillId="0" borderId="0" xfId="18" applyNumberFormat="1" applyFont="1"/>
    <xf numFmtId="0" fontId="23" fillId="4" borderId="1" xfId="0" applyFont="1" applyFill="1" applyBorder="1"/>
    <xf numFmtId="0" fontId="23" fillId="4" borderId="1" xfId="0" applyFont="1" applyFill="1" applyBorder="1" applyAlignment="1">
      <alignment horizontal="center"/>
    </xf>
    <xf numFmtId="167" fontId="23" fillId="4" borderId="1" xfId="18" applyNumberFormat="1" applyFont="1" applyFill="1" applyBorder="1"/>
    <xf numFmtId="2" fontId="18" fillId="5" borderId="1" xfId="0" applyNumberFormat="1" applyFont="1" applyFill="1" applyBorder="1" applyAlignment="1">
      <alignment horizontal="center" vertical="center" readingOrder="1"/>
    </xf>
    <xf numFmtId="0" fontId="11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justify" vertical="center"/>
    </xf>
    <xf numFmtId="0" fontId="12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 wrapText="1"/>
    </xf>
    <xf numFmtId="37" fontId="6" fillId="6" borderId="1" xfId="18" applyNumberFormat="1" applyFont="1" applyFill="1" applyBorder="1" applyAlignment="1">
      <alignment vertical="center" readingOrder="1"/>
    </xf>
    <xf numFmtId="166" fontId="6" fillId="6" borderId="1" xfId="1" applyNumberFormat="1" applyFont="1" applyFill="1" applyBorder="1" applyAlignment="1">
      <alignment horizontal="right" vertical="center" readingOrder="1"/>
    </xf>
    <xf numFmtId="166" fontId="6" fillId="6" borderId="1" xfId="1" applyNumberFormat="1" applyFont="1" applyFill="1" applyBorder="1" applyAlignment="1">
      <alignment vertical="center" readingOrder="1"/>
    </xf>
    <xf numFmtId="166" fontId="14" fillId="6" borderId="1" xfId="1" applyNumberFormat="1" applyFont="1" applyFill="1" applyBorder="1" applyAlignment="1">
      <alignment vertical="center" readingOrder="1"/>
    </xf>
    <xf numFmtId="166" fontId="14" fillId="6" borderId="1" xfId="1" applyNumberFormat="1" applyFont="1" applyFill="1" applyBorder="1" applyAlignment="1">
      <alignment horizontal="center" vertical="center" readingOrder="1"/>
    </xf>
    <xf numFmtId="0" fontId="19" fillId="6" borderId="1" xfId="0" applyFont="1" applyFill="1" applyBorder="1" applyAlignment="1">
      <alignment vertical="center" wrapText="1"/>
    </xf>
    <xf numFmtId="2" fontId="18" fillId="6" borderId="1" xfId="0" applyNumberFormat="1" applyFont="1" applyFill="1" applyBorder="1" applyAlignment="1">
      <alignment horizontal="center" vertical="center" readingOrder="1"/>
    </xf>
    <xf numFmtId="2" fontId="7" fillId="6" borderId="1" xfId="0" applyNumberFormat="1" applyFont="1" applyFill="1" applyBorder="1" applyAlignment="1">
      <alignment horizontal="center" vertical="center" readingOrder="1"/>
    </xf>
    <xf numFmtId="2" fontId="15" fillId="6" borderId="1" xfId="0" applyNumberFormat="1" applyFont="1" applyFill="1" applyBorder="1" applyAlignment="1">
      <alignment horizontal="center" vertical="center" readingOrder="1"/>
    </xf>
    <xf numFmtId="0" fontId="12" fillId="6" borderId="0" xfId="0" applyFont="1" applyFill="1" applyAlignment="1">
      <alignment vertical="center"/>
    </xf>
    <xf numFmtId="37" fontId="24" fillId="7" borderId="1" xfId="18" applyNumberFormat="1" applyFont="1" applyFill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37" fontId="25" fillId="0" borderId="1" xfId="18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 wrapText="1"/>
    </xf>
    <xf numFmtId="37" fontId="25" fillId="0" borderId="1" xfId="18" applyNumberFormat="1" applyFont="1" applyBorder="1" applyAlignment="1">
      <alignment horizontal="center" vertical="top" wrapText="1"/>
    </xf>
    <xf numFmtId="0" fontId="5" fillId="8" borderId="1" xfId="21" applyFont="1" applyFill="1" applyBorder="1" applyAlignment="1">
      <alignment horizontal="center" vertical="center" wrapText="1"/>
    </xf>
    <xf numFmtId="37" fontId="5" fillId="8" borderId="1" xfId="18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24" fillId="7" borderId="1" xfId="22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horizontal="center" vertical="center" wrapText="1"/>
    </xf>
    <xf numFmtId="37" fontId="5" fillId="2" borderId="1" xfId="18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5" fillId="0" borderId="1" xfId="21" applyFont="1" applyFill="1" applyBorder="1" applyAlignment="1">
      <alignment horizontal="center" vertical="top" wrapText="1"/>
    </xf>
    <xf numFmtId="37" fontId="5" fillId="0" borderId="1" xfId="18" applyNumberFormat="1" applyFont="1" applyBorder="1" applyAlignment="1">
      <alignment horizontal="center" vertical="top" wrapText="1"/>
    </xf>
    <xf numFmtId="0" fontId="5" fillId="0" borderId="1" xfId="21" applyFont="1" applyBorder="1" applyAlignment="1">
      <alignment horizontal="center" vertical="top" wrapText="1"/>
    </xf>
  </cellXfs>
  <cellStyles count="24">
    <cellStyle name="Millares" xfId="1" builtinId="3"/>
    <cellStyle name="Millares 10" xfId="2"/>
    <cellStyle name="Millares 11" xfId="3"/>
    <cellStyle name="Millares 12" xfId="4"/>
    <cellStyle name="Millares 13" xfId="5"/>
    <cellStyle name="Millares 14" xfId="6"/>
    <cellStyle name="Millares 15" xfId="7"/>
    <cellStyle name="Millares 16" xfId="8"/>
    <cellStyle name="Millares 17" xfId="9"/>
    <cellStyle name="Millares 2" xfId="10"/>
    <cellStyle name="Millares 3" xfId="11"/>
    <cellStyle name="Millares 4" xfId="12"/>
    <cellStyle name="Millares 5" xfId="13"/>
    <cellStyle name="Millares 6" xfId="14"/>
    <cellStyle name="Millares 7" xfId="15"/>
    <cellStyle name="Millares 8" xfId="16"/>
    <cellStyle name="Millares 9" xfId="17"/>
    <cellStyle name="Moneda [0]" xfId="18" builtinId="7"/>
    <cellStyle name="Moneda [0] 2" xfId="19"/>
    <cellStyle name="Moneda [0] 3" xfId="20"/>
    <cellStyle name="Normal" xfId="0" builtinId="0"/>
    <cellStyle name="Normal 12" xfId="21"/>
    <cellStyle name="Normal 2" xfId="22"/>
    <cellStyle name="Normal 3" xfId="2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J162"/>
  <sheetViews>
    <sheetView showGridLines="0" tabSelected="1" topLeftCell="D1" zoomScale="85" zoomScaleNormal="85" workbookViewId="0">
      <pane ySplit="10" topLeftCell="A49" activePane="bottomLeft" state="frozen"/>
      <selection activeCell="T10" sqref="T10"/>
      <selection pane="bottomLeft" activeCell="D10" sqref="A10:XFD10"/>
    </sheetView>
  </sheetViews>
  <sheetFormatPr baseColWidth="10" defaultColWidth="11" defaultRowHeight="15"/>
  <cols>
    <col min="1" max="1" width="10.42578125" style="67" customWidth="1"/>
    <col min="2" max="2" width="25.42578125" style="118" customWidth="1"/>
    <col min="3" max="3" width="10.85546875" style="118" customWidth="1"/>
    <col min="4" max="4" width="10.85546875" style="67" customWidth="1"/>
    <col min="5" max="9" width="10.85546875" style="118" customWidth="1"/>
    <col min="10" max="10" width="10.85546875" style="135" customWidth="1"/>
    <col min="11" max="11" width="43.28515625" style="136" customWidth="1"/>
    <col min="12" max="12" width="10.85546875" style="67" customWidth="1"/>
    <col min="13" max="13" width="14.28515625" style="137" customWidth="1"/>
    <col min="14" max="14" width="17.5703125" style="67" customWidth="1"/>
    <col min="15" max="15" width="15" style="67" customWidth="1"/>
    <col min="16" max="16" width="15.28515625" style="67" customWidth="1"/>
    <col min="17" max="17" width="10.85546875" style="67" customWidth="1"/>
    <col min="18" max="18" width="17" style="67" customWidth="1"/>
    <col min="19" max="19" width="10.85546875" style="67" customWidth="1"/>
    <col min="20" max="20" width="16.85546875" style="67" customWidth="1"/>
    <col min="21" max="21" width="10.85546875" style="67" customWidth="1"/>
    <col min="22" max="22" width="10.85546875" style="118" customWidth="1"/>
    <col min="23" max="23" width="34.7109375" style="67" customWidth="1"/>
    <col min="24" max="31" width="10.85546875" style="67" customWidth="1"/>
    <col min="32" max="32" width="10.85546875" style="138" customWidth="1"/>
    <col min="33" max="34" width="10.85546875" style="118" customWidth="1"/>
    <col min="35" max="35" width="56.140625" style="67" customWidth="1"/>
    <col min="36" max="37" width="10.85546875" style="89" customWidth="1"/>
    <col min="38" max="53" width="11.42578125" style="89" customWidth="1"/>
    <col min="54" max="114" width="11" style="89"/>
    <col min="115" max="16384" width="11" style="67"/>
  </cols>
  <sheetData>
    <row r="1" spans="1:114" s="3" customFormat="1" ht="23.25" customHeight="1">
      <c r="A1" s="176" t="s">
        <v>56</v>
      </c>
      <c r="B1" s="176"/>
      <c r="C1" s="176"/>
      <c r="D1" s="176"/>
      <c r="E1" s="176"/>
      <c r="F1" s="176"/>
      <c r="G1" s="176"/>
      <c r="H1" s="176"/>
      <c r="I1" s="176"/>
      <c r="J1" s="177"/>
      <c r="K1" s="176"/>
      <c r="L1" s="176"/>
      <c r="M1" s="178"/>
      <c r="N1" s="176"/>
      <c r="O1" s="176"/>
      <c r="P1" s="14"/>
      <c r="Q1" s="14"/>
      <c r="R1" s="14"/>
      <c r="S1" s="14"/>
      <c r="T1" s="14"/>
      <c r="U1" s="14"/>
      <c r="V1" s="13"/>
      <c r="W1" s="61"/>
      <c r="X1" s="15">
        <v>0.12</v>
      </c>
      <c r="Y1" s="15">
        <v>0.08</v>
      </c>
      <c r="Z1" s="15">
        <v>0.15</v>
      </c>
      <c r="AA1" s="15">
        <v>0.12</v>
      </c>
      <c r="AB1" s="15">
        <v>0.18</v>
      </c>
      <c r="AC1" s="15">
        <v>0.2</v>
      </c>
      <c r="AD1" s="15">
        <v>0.15</v>
      </c>
      <c r="AE1" s="14"/>
      <c r="AF1" s="16">
        <v>0.2</v>
      </c>
      <c r="AG1" s="13"/>
      <c r="AH1" s="13"/>
      <c r="AI1" s="6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5" customFormat="1" ht="21" hidden="1" customHeight="1">
      <c r="A2" s="179" t="s">
        <v>283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  <c r="N2" s="179"/>
      <c r="O2" s="179"/>
      <c r="P2" s="18"/>
      <c r="Q2" s="18"/>
      <c r="R2" s="18"/>
      <c r="S2" s="18"/>
      <c r="T2" s="18"/>
      <c r="U2" s="18"/>
      <c r="V2" s="17"/>
      <c r="W2" s="62"/>
      <c r="X2" s="18"/>
      <c r="Y2" s="18"/>
      <c r="Z2" s="18"/>
      <c r="AA2" s="18"/>
      <c r="AB2" s="18"/>
      <c r="AC2" s="18"/>
      <c r="AD2" s="18"/>
      <c r="AE2" s="18"/>
      <c r="AF2" s="19"/>
      <c r="AG2" s="17"/>
      <c r="AH2" s="17"/>
      <c r="AI2" s="62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</row>
    <row r="3" spans="1:114" s="5" customFormat="1" ht="16.5" hidden="1">
      <c r="A3" s="20"/>
      <c r="B3" s="17"/>
      <c r="C3" s="17"/>
      <c r="D3" s="18"/>
      <c r="E3" s="17"/>
      <c r="F3" s="17"/>
      <c r="G3" s="17"/>
      <c r="H3" s="17"/>
      <c r="I3" s="35"/>
      <c r="J3" s="35"/>
      <c r="K3" s="93"/>
      <c r="L3" s="18"/>
      <c r="M3" s="52"/>
      <c r="N3" s="18"/>
      <c r="O3" s="18"/>
      <c r="P3" s="18"/>
      <c r="Q3" s="18"/>
      <c r="R3" s="18"/>
      <c r="S3" s="18"/>
      <c r="T3" s="18"/>
      <c r="U3" s="18"/>
      <c r="V3" s="17"/>
      <c r="W3" s="62"/>
      <c r="X3" s="18"/>
      <c r="Y3" s="18"/>
      <c r="Z3" s="18"/>
      <c r="AA3" s="18"/>
      <c r="AB3" s="18"/>
      <c r="AC3" s="18"/>
      <c r="AD3" s="18"/>
      <c r="AE3" s="18"/>
      <c r="AF3" s="19"/>
      <c r="AG3" s="17"/>
      <c r="AH3" s="17"/>
      <c r="AI3" s="62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</row>
    <row r="4" spans="1:114" s="7" customFormat="1" hidden="1">
      <c r="A4" s="181" t="s">
        <v>30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2"/>
      <c r="N4" s="181"/>
      <c r="O4" s="181"/>
      <c r="P4" s="22"/>
      <c r="Q4" s="22"/>
      <c r="R4" s="22"/>
      <c r="S4" s="22"/>
      <c r="T4" s="22"/>
      <c r="U4" s="22"/>
      <c r="V4" s="21"/>
      <c r="W4" s="63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63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</row>
    <row r="5" spans="1:114" s="7" customFormat="1" ht="30" hidden="1" customHeight="1">
      <c r="A5" s="183" t="s">
        <v>31</v>
      </c>
      <c r="B5" s="183"/>
      <c r="C5" s="23" t="s">
        <v>32</v>
      </c>
      <c r="D5" s="23" t="s">
        <v>33</v>
      </c>
      <c r="E5" s="70" t="s">
        <v>34</v>
      </c>
      <c r="F5" s="23" t="s">
        <v>35</v>
      </c>
      <c r="G5" s="23" t="s">
        <v>36</v>
      </c>
      <c r="H5" s="183" t="s">
        <v>37</v>
      </c>
      <c r="I5" s="183"/>
      <c r="J5" s="183"/>
      <c r="K5" s="183"/>
      <c r="L5" s="183"/>
      <c r="M5" s="186" t="s">
        <v>38</v>
      </c>
      <c r="N5" s="183"/>
      <c r="O5" s="23" t="s">
        <v>39</v>
      </c>
      <c r="P5" s="22"/>
      <c r="Q5" s="22"/>
      <c r="R5" s="22"/>
      <c r="S5" s="22"/>
      <c r="T5" s="22"/>
      <c r="U5" s="22"/>
      <c r="V5" s="21"/>
      <c r="W5" s="63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63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</row>
    <row r="6" spans="1:114" s="7" customFormat="1" ht="51" hidden="1" customHeight="1">
      <c r="A6" s="188" t="s">
        <v>41</v>
      </c>
      <c r="B6" s="188"/>
      <c r="C6" s="24">
        <v>74701100</v>
      </c>
      <c r="D6" s="25">
        <v>1</v>
      </c>
      <c r="E6" s="25" t="s">
        <v>42</v>
      </c>
      <c r="F6" s="25" t="s">
        <v>43</v>
      </c>
      <c r="G6" s="25" t="s">
        <v>44</v>
      </c>
      <c r="H6" s="188"/>
      <c r="I6" s="188"/>
      <c r="J6" s="188"/>
      <c r="K6" s="188"/>
      <c r="L6" s="188"/>
      <c r="M6" s="189" t="s">
        <v>45</v>
      </c>
      <c r="N6" s="190"/>
      <c r="O6" s="25" t="s">
        <v>57</v>
      </c>
      <c r="P6" s="22"/>
      <c r="Q6" s="22"/>
      <c r="R6" s="22"/>
      <c r="S6" s="22"/>
      <c r="T6" s="22"/>
      <c r="U6" s="22"/>
      <c r="V6" s="21"/>
      <c r="W6" s="63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63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</row>
    <row r="7" spans="1:114" s="5" customFormat="1" ht="16.5" hidden="1">
      <c r="A7" s="39"/>
      <c r="B7" s="38"/>
      <c r="C7" s="38"/>
      <c r="D7" s="40"/>
      <c r="E7" s="38"/>
      <c r="F7" s="38"/>
      <c r="G7" s="38"/>
      <c r="H7" s="38"/>
      <c r="I7" s="38"/>
      <c r="J7" s="38"/>
      <c r="K7" s="94"/>
      <c r="L7" s="40"/>
      <c r="M7" s="53"/>
      <c r="N7" s="40"/>
      <c r="O7" s="40"/>
      <c r="P7" s="40"/>
      <c r="Q7" s="40"/>
      <c r="R7" s="40"/>
      <c r="S7" s="40"/>
      <c r="T7" s="40"/>
      <c r="U7" s="40"/>
      <c r="V7" s="38"/>
      <c r="W7" s="64"/>
      <c r="X7" s="41"/>
      <c r="Y7" s="41"/>
      <c r="Z7" s="41"/>
      <c r="AA7" s="41"/>
      <c r="AB7" s="41"/>
      <c r="AC7" s="41"/>
      <c r="AD7" s="41"/>
      <c r="AE7" s="41"/>
      <c r="AF7" s="42"/>
      <c r="AG7" s="43"/>
      <c r="AH7" s="38"/>
      <c r="AI7" s="64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</row>
    <row r="8" spans="1:114" s="3" customFormat="1" ht="16.5" hidden="1">
      <c r="A8" s="44"/>
      <c r="B8" s="45"/>
      <c r="C8" s="45"/>
      <c r="D8" s="44"/>
      <c r="E8" s="45"/>
      <c r="F8" s="45"/>
      <c r="G8" s="45"/>
      <c r="H8" s="45"/>
      <c r="I8" s="45"/>
      <c r="J8" s="45"/>
      <c r="K8" s="57"/>
      <c r="L8" s="44"/>
      <c r="M8" s="54"/>
      <c r="N8" s="44"/>
      <c r="O8" s="44"/>
      <c r="P8" s="44"/>
      <c r="Q8" s="44"/>
      <c r="R8" s="44"/>
      <c r="S8" s="44"/>
      <c r="T8" s="46"/>
      <c r="U8" s="44"/>
      <c r="V8" s="45"/>
      <c r="W8" s="65"/>
      <c r="X8" s="47" t="s">
        <v>58</v>
      </c>
      <c r="Y8" s="47" t="s">
        <v>20</v>
      </c>
      <c r="Z8" s="47" t="s">
        <v>48</v>
      </c>
      <c r="AA8" s="47" t="s">
        <v>21</v>
      </c>
      <c r="AB8" s="47" t="s">
        <v>59</v>
      </c>
      <c r="AC8" s="47" t="s">
        <v>22</v>
      </c>
      <c r="AD8" s="47" t="s">
        <v>48</v>
      </c>
      <c r="AE8" s="47" t="s">
        <v>40</v>
      </c>
      <c r="AF8" s="48" t="s">
        <v>49</v>
      </c>
      <c r="AG8" s="45" t="s">
        <v>46</v>
      </c>
      <c r="AH8" s="45"/>
      <c r="AI8" s="65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</row>
    <row r="9" spans="1:114" s="98" customFormat="1" ht="45" customHeight="1">
      <c r="A9" s="174" t="s">
        <v>13</v>
      </c>
      <c r="B9" s="172"/>
      <c r="C9" s="172"/>
      <c r="D9" s="172"/>
      <c r="E9" s="172"/>
      <c r="F9" s="172"/>
      <c r="G9" s="172"/>
      <c r="H9" s="172"/>
      <c r="I9" s="116"/>
      <c r="J9" s="116"/>
      <c r="K9" s="184" t="s">
        <v>14</v>
      </c>
      <c r="L9" s="172"/>
      <c r="M9" s="171" t="s">
        <v>17</v>
      </c>
      <c r="N9" s="172"/>
      <c r="O9" s="173"/>
      <c r="P9" s="173"/>
      <c r="Q9" s="173"/>
      <c r="R9" s="173"/>
      <c r="S9" s="173"/>
      <c r="T9" s="173"/>
      <c r="U9" s="173"/>
      <c r="V9" s="173" t="s">
        <v>23</v>
      </c>
      <c r="W9" s="187"/>
      <c r="X9" s="184" t="s">
        <v>25</v>
      </c>
      <c r="Y9" s="172"/>
      <c r="Z9" s="173"/>
      <c r="AA9" s="173"/>
      <c r="AB9" s="173"/>
      <c r="AC9" s="173"/>
      <c r="AD9" s="173"/>
      <c r="AE9" s="173"/>
      <c r="AF9" s="174" t="s">
        <v>268</v>
      </c>
      <c r="AG9" s="174" t="s">
        <v>26</v>
      </c>
      <c r="AH9" s="174" t="s">
        <v>19</v>
      </c>
      <c r="AI9" s="185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</row>
    <row r="10" spans="1:114" s="118" customFormat="1" ht="90">
      <c r="A10" s="119" t="s">
        <v>5</v>
      </c>
      <c r="B10" s="59" t="s">
        <v>6</v>
      </c>
      <c r="C10" s="59" t="s">
        <v>0</v>
      </c>
      <c r="D10" s="59" t="s">
        <v>1</v>
      </c>
      <c r="E10" s="59" t="s">
        <v>2</v>
      </c>
      <c r="F10" s="59" t="s">
        <v>7</v>
      </c>
      <c r="G10" s="59" t="s">
        <v>8</v>
      </c>
      <c r="H10" s="59" t="s">
        <v>9</v>
      </c>
      <c r="I10" s="59" t="s">
        <v>52</v>
      </c>
      <c r="J10" s="59" t="s">
        <v>51</v>
      </c>
      <c r="K10" s="120" t="s">
        <v>16</v>
      </c>
      <c r="L10" s="59" t="s">
        <v>15</v>
      </c>
      <c r="M10" s="121" t="s">
        <v>10</v>
      </c>
      <c r="N10" s="59" t="s">
        <v>11</v>
      </c>
      <c r="O10" s="59" t="s">
        <v>12</v>
      </c>
      <c r="P10" s="122" t="s">
        <v>28</v>
      </c>
      <c r="Q10" s="122" t="s">
        <v>29</v>
      </c>
      <c r="R10" s="122" t="s">
        <v>27</v>
      </c>
      <c r="S10" s="59" t="s">
        <v>50</v>
      </c>
      <c r="T10" s="59" t="s">
        <v>3</v>
      </c>
      <c r="U10" s="59" t="s">
        <v>4</v>
      </c>
      <c r="V10" s="59" t="s">
        <v>53</v>
      </c>
      <c r="W10" s="59" t="s">
        <v>24</v>
      </c>
      <c r="X10" s="59" t="s">
        <v>47</v>
      </c>
      <c r="Y10" s="59" t="s">
        <v>106</v>
      </c>
      <c r="Z10" s="59" t="s">
        <v>107</v>
      </c>
      <c r="AA10" s="59" t="s">
        <v>108</v>
      </c>
      <c r="AB10" s="59" t="s">
        <v>109</v>
      </c>
      <c r="AC10" s="59" t="s">
        <v>111</v>
      </c>
      <c r="AD10" s="59" t="s">
        <v>105</v>
      </c>
      <c r="AE10" s="59" t="s">
        <v>110</v>
      </c>
      <c r="AF10" s="175"/>
      <c r="AG10" s="175"/>
      <c r="AH10" s="60" t="s">
        <v>18</v>
      </c>
      <c r="AI10" s="60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</row>
    <row r="11" spans="1:114" s="9" customFormat="1" ht="16.5">
      <c r="A11" s="12">
        <v>2639</v>
      </c>
      <c r="B11" s="51" t="s">
        <v>60</v>
      </c>
      <c r="C11" s="11">
        <v>13</v>
      </c>
      <c r="D11" s="1" t="s">
        <v>61</v>
      </c>
      <c r="E11" s="11">
        <v>25</v>
      </c>
      <c r="F11" s="11">
        <v>100</v>
      </c>
      <c r="G11" s="26">
        <v>4</v>
      </c>
      <c r="H11" s="27">
        <f t="shared" ref="H11:H19" si="0">F11/G11</f>
        <v>25</v>
      </c>
      <c r="I11" s="27">
        <v>0</v>
      </c>
      <c r="J11" s="37">
        <v>0</v>
      </c>
      <c r="K11" s="51" t="s">
        <v>62</v>
      </c>
      <c r="L11" s="26" t="s">
        <v>63</v>
      </c>
      <c r="M11" s="55">
        <v>8328000</v>
      </c>
      <c r="N11" s="29">
        <f t="shared" ref="N11:N23" si="1">H11*E11*3000</f>
        <v>1875000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f>M11+N11+O11+P11+Q11+R11+S11</f>
        <v>10203000</v>
      </c>
      <c r="U11" s="30">
        <f>M11/E11/F11</f>
        <v>3331.2</v>
      </c>
      <c r="V11" s="31" t="s">
        <v>55</v>
      </c>
      <c r="W11" s="68"/>
      <c r="X11" s="49">
        <f>4*$X$1</f>
        <v>0.48</v>
      </c>
      <c r="Y11" s="49">
        <f>5*$Y$1</f>
        <v>0.4</v>
      </c>
      <c r="Z11" s="49">
        <f>5*$Z$1</f>
        <v>0.75</v>
      </c>
      <c r="AA11" s="49">
        <f>4*$AA$1</f>
        <v>0.48</v>
      </c>
      <c r="AB11" s="49">
        <f>5*$AB$1</f>
        <v>0.89999999999999991</v>
      </c>
      <c r="AC11" s="49">
        <f>3*$AC$1</f>
        <v>0.60000000000000009</v>
      </c>
      <c r="AD11" s="49">
        <f>4*$AD$1</f>
        <v>0.6</v>
      </c>
      <c r="AE11" s="32">
        <f t="shared" ref="AE11:AE26" si="2">SUM(X11:AD11)*80%</f>
        <v>3.3680000000000003</v>
      </c>
      <c r="AF11" s="32">
        <f>2*$AF$1</f>
        <v>0.4</v>
      </c>
      <c r="AG11" s="33">
        <f>AE11+AF11</f>
        <v>3.7680000000000002</v>
      </c>
      <c r="AH11" s="34" t="s">
        <v>54</v>
      </c>
      <c r="AI11" s="66"/>
    </row>
    <row r="12" spans="1:114" s="4" customFormat="1" ht="16.5">
      <c r="A12" s="12">
        <v>2639</v>
      </c>
      <c r="B12" s="51" t="s">
        <v>60</v>
      </c>
      <c r="C12" s="11">
        <v>13</v>
      </c>
      <c r="D12" s="1" t="s">
        <v>61</v>
      </c>
      <c r="E12" s="11">
        <v>25</v>
      </c>
      <c r="F12" s="11">
        <v>100</v>
      </c>
      <c r="G12" s="26">
        <v>4</v>
      </c>
      <c r="H12" s="27">
        <f t="shared" si="0"/>
        <v>25</v>
      </c>
      <c r="I12" s="27">
        <v>0</v>
      </c>
      <c r="J12" s="37">
        <v>0</v>
      </c>
      <c r="K12" s="69" t="s">
        <v>64</v>
      </c>
      <c r="L12" s="26" t="s">
        <v>65</v>
      </c>
      <c r="M12" s="55">
        <v>8330000</v>
      </c>
      <c r="N12" s="29">
        <f t="shared" si="1"/>
        <v>1875000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f>M12+N12+O12+P12+Q12+R12+S12</f>
        <v>10205000</v>
      </c>
      <c r="U12" s="30">
        <f>M12/E12/F12</f>
        <v>3332</v>
      </c>
      <c r="V12" s="31" t="s">
        <v>55</v>
      </c>
      <c r="W12" s="66"/>
      <c r="X12" s="49">
        <f>5*$X$1</f>
        <v>0.6</v>
      </c>
      <c r="Y12" s="49">
        <f>5*$Y$1</f>
        <v>0.4</v>
      </c>
      <c r="Z12" s="49">
        <f>5*$Z$1</f>
        <v>0.75</v>
      </c>
      <c r="AA12" s="49">
        <f>4*$AA$1</f>
        <v>0.48</v>
      </c>
      <c r="AB12" s="49">
        <f>5*$AB$1</f>
        <v>0.89999999999999991</v>
      </c>
      <c r="AC12" s="49">
        <f>4*$AC$1</f>
        <v>0.8</v>
      </c>
      <c r="AD12" s="49">
        <f>5*$AD$1</f>
        <v>0.75</v>
      </c>
      <c r="AE12" s="32">
        <f t="shared" si="2"/>
        <v>3.7439999999999998</v>
      </c>
      <c r="AF12" s="32">
        <f>2*$AF$1</f>
        <v>0.4</v>
      </c>
      <c r="AG12" s="33">
        <f>AE12+AF12</f>
        <v>4.1440000000000001</v>
      </c>
      <c r="AH12" s="50" t="s">
        <v>54</v>
      </c>
      <c r="AI12" s="66"/>
    </row>
    <row r="13" spans="1:114" s="4" customFormat="1" ht="30">
      <c r="A13" s="12">
        <v>2639</v>
      </c>
      <c r="B13" s="51" t="s">
        <v>60</v>
      </c>
      <c r="C13" s="11">
        <v>13</v>
      </c>
      <c r="D13" s="1" t="s">
        <v>61</v>
      </c>
      <c r="E13" s="11">
        <v>25</v>
      </c>
      <c r="F13" s="11">
        <v>100</v>
      </c>
      <c r="G13" s="26">
        <v>4</v>
      </c>
      <c r="H13" s="90">
        <f t="shared" si="0"/>
        <v>25</v>
      </c>
      <c r="I13" s="90">
        <v>0</v>
      </c>
      <c r="J13" s="91">
        <v>0</v>
      </c>
      <c r="K13" s="69" t="s">
        <v>66</v>
      </c>
      <c r="L13" s="26" t="s">
        <v>67</v>
      </c>
      <c r="M13" s="55">
        <v>6750000</v>
      </c>
      <c r="N13" s="29">
        <f t="shared" si="1"/>
        <v>1875000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f>M13+N13+O13+P13+Q13+R13+S13</f>
        <v>8625000</v>
      </c>
      <c r="U13" s="30">
        <f>M13/E13/F13</f>
        <v>2700</v>
      </c>
      <c r="V13" s="31" t="s">
        <v>55</v>
      </c>
      <c r="W13" s="66"/>
      <c r="X13" s="49">
        <f>5*$X$1</f>
        <v>0.6</v>
      </c>
      <c r="Y13" s="49">
        <f>4*$Y$1</f>
        <v>0.32</v>
      </c>
      <c r="Z13" s="49">
        <f>4*$Z$1</f>
        <v>0.6</v>
      </c>
      <c r="AA13" s="49">
        <f>4*$AA$1</f>
        <v>0.48</v>
      </c>
      <c r="AB13" s="49">
        <f>4*$AB$1</f>
        <v>0.72</v>
      </c>
      <c r="AC13" s="49">
        <f>1*$AC$1</f>
        <v>0.2</v>
      </c>
      <c r="AD13" s="49">
        <f>4*$AD$1</f>
        <v>0.6</v>
      </c>
      <c r="AE13" s="32">
        <f t="shared" si="2"/>
        <v>2.8160000000000003</v>
      </c>
      <c r="AF13" s="32">
        <f>4*$AF$1</f>
        <v>0.8</v>
      </c>
      <c r="AG13" s="33">
        <f>AE13+AF13</f>
        <v>3.6160000000000005</v>
      </c>
      <c r="AH13" s="50" t="s">
        <v>54</v>
      </c>
      <c r="AI13" s="66" t="s">
        <v>119</v>
      </c>
    </row>
    <row r="14" spans="1:114" s="4" customFormat="1" ht="16.5">
      <c r="A14" s="12">
        <v>2639</v>
      </c>
      <c r="B14" s="51" t="s">
        <v>60</v>
      </c>
      <c r="C14" s="11">
        <v>13</v>
      </c>
      <c r="D14" s="1" t="s">
        <v>61</v>
      </c>
      <c r="E14" s="11">
        <v>25</v>
      </c>
      <c r="F14" s="11">
        <v>100</v>
      </c>
      <c r="G14" s="26">
        <v>4</v>
      </c>
      <c r="H14" s="27">
        <f t="shared" si="0"/>
        <v>25</v>
      </c>
      <c r="I14" s="27">
        <v>0</v>
      </c>
      <c r="J14" s="37">
        <v>0</v>
      </c>
      <c r="K14" s="69" t="s">
        <v>68</v>
      </c>
      <c r="L14" s="26" t="s">
        <v>69</v>
      </c>
      <c r="M14" s="55">
        <v>8332500</v>
      </c>
      <c r="N14" s="29">
        <f t="shared" si="1"/>
        <v>1875000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f>M14+N14+O14+P14+Q14+R14+S14</f>
        <v>10207500</v>
      </c>
      <c r="U14" s="30">
        <f>M14/E14/F14</f>
        <v>3333</v>
      </c>
      <c r="V14" s="31" t="s">
        <v>55</v>
      </c>
      <c r="W14" s="66"/>
      <c r="X14" s="49">
        <f>5*$X$1</f>
        <v>0.6</v>
      </c>
      <c r="Y14" s="49">
        <f>5*$Y$1</f>
        <v>0.4</v>
      </c>
      <c r="Z14" s="49">
        <f>5*$Z$1</f>
        <v>0.75</v>
      </c>
      <c r="AA14" s="49">
        <f>4*$AA$1</f>
        <v>0.48</v>
      </c>
      <c r="AB14" s="49">
        <f>5*$AB$1</f>
        <v>0.89999999999999991</v>
      </c>
      <c r="AC14" s="49">
        <f>4*$AC$1</f>
        <v>0.8</v>
      </c>
      <c r="AD14" s="49">
        <f>4*$AD$1</f>
        <v>0.6</v>
      </c>
      <c r="AE14" s="32">
        <f t="shared" si="2"/>
        <v>3.6239999999999997</v>
      </c>
      <c r="AF14" s="32">
        <f>2*$AF$1</f>
        <v>0.4</v>
      </c>
      <c r="AG14" s="33">
        <f t="shared" ref="AG14:AG19" si="3">AE14+AF14</f>
        <v>4.024</v>
      </c>
      <c r="AH14" s="50" t="s">
        <v>54</v>
      </c>
      <c r="AI14" s="66"/>
    </row>
    <row r="15" spans="1:114" s="4" customFormat="1" ht="16.5">
      <c r="A15" s="12">
        <v>2639</v>
      </c>
      <c r="B15" s="51" t="s">
        <v>60</v>
      </c>
      <c r="C15" s="11">
        <v>13</v>
      </c>
      <c r="D15" s="1" t="s">
        <v>61</v>
      </c>
      <c r="E15" s="11">
        <v>25</v>
      </c>
      <c r="F15" s="11">
        <v>100</v>
      </c>
      <c r="G15" s="26">
        <v>4</v>
      </c>
      <c r="H15" s="27">
        <f t="shared" si="0"/>
        <v>25</v>
      </c>
      <c r="I15" s="27">
        <v>0</v>
      </c>
      <c r="J15" s="37">
        <v>0</v>
      </c>
      <c r="K15" s="69" t="s">
        <v>70</v>
      </c>
      <c r="L15" s="26" t="s">
        <v>71</v>
      </c>
      <c r="M15" s="55">
        <v>6250000</v>
      </c>
      <c r="N15" s="29">
        <f t="shared" si="1"/>
        <v>1875000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f>M15+N15+O15+P15+Q15+R15+S15</f>
        <v>8125000</v>
      </c>
      <c r="U15" s="30">
        <f>M15/E15/F15</f>
        <v>2500</v>
      </c>
      <c r="V15" s="31" t="s">
        <v>55</v>
      </c>
      <c r="W15" s="66"/>
      <c r="X15" s="49">
        <f>5*$X$1</f>
        <v>0.6</v>
      </c>
      <c r="Y15" s="49">
        <f>5*$Y$1</f>
        <v>0.4</v>
      </c>
      <c r="Z15" s="49">
        <f>4*$Z$1</f>
        <v>0.6</v>
      </c>
      <c r="AA15" s="49">
        <f>5*$AA$1</f>
        <v>0.6</v>
      </c>
      <c r="AB15" s="49">
        <f>5*$AB$1</f>
        <v>0.89999999999999991</v>
      </c>
      <c r="AC15" s="49">
        <f>5*$AC$1</f>
        <v>1</v>
      </c>
      <c r="AD15" s="49">
        <f>4*$AD$1</f>
        <v>0.6</v>
      </c>
      <c r="AE15" s="32">
        <f t="shared" si="2"/>
        <v>3.76</v>
      </c>
      <c r="AF15" s="32">
        <f>5*$AF$1</f>
        <v>1</v>
      </c>
      <c r="AG15" s="33">
        <f t="shared" si="3"/>
        <v>4.76</v>
      </c>
      <c r="AH15" s="50" t="s">
        <v>54</v>
      </c>
      <c r="AI15" s="66"/>
    </row>
    <row r="16" spans="1:114" s="4" customFormat="1" ht="33.75" customHeight="1">
      <c r="A16" s="12">
        <v>2639</v>
      </c>
      <c r="B16" s="51" t="s">
        <v>60</v>
      </c>
      <c r="C16" s="11">
        <v>13</v>
      </c>
      <c r="D16" s="1" t="s">
        <v>61</v>
      </c>
      <c r="E16" s="11">
        <v>25</v>
      </c>
      <c r="F16" s="11">
        <v>100</v>
      </c>
      <c r="G16" s="26">
        <v>4</v>
      </c>
      <c r="H16" s="27">
        <f t="shared" si="0"/>
        <v>25</v>
      </c>
      <c r="I16" s="27">
        <v>0</v>
      </c>
      <c r="J16" s="37">
        <v>0</v>
      </c>
      <c r="K16" s="69" t="s">
        <v>72</v>
      </c>
      <c r="L16" s="26" t="s">
        <v>73</v>
      </c>
      <c r="M16" s="55">
        <v>4948125</v>
      </c>
      <c r="N16" s="29">
        <f t="shared" si="1"/>
        <v>1875000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8472500</v>
      </c>
      <c r="U16" s="30">
        <v>2639</v>
      </c>
      <c r="V16" s="31" t="s">
        <v>54</v>
      </c>
      <c r="W16" s="66" t="s">
        <v>74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32">
        <f t="shared" si="2"/>
        <v>0</v>
      </c>
      <c r="AF16" s="32">
        <v>0</v>
      </c>
      <c r="AG16" s="33">
        <f t="shared" si="3"/>
        <v>0</v>
      </c>
      <c r="AH16" s="50" t="s">
        <v>54</v>
      </c>
      <c r="AI16" s="66" t="s">
        <v>74</v>
      </c>
    </row>
    <row r="17" spans="1:35" s="4" customFormat="1" ht="48" customHeight="1">
      <c r="A17" s="12">
        <v>2639</v>
      </c>
      <c r="B17" s="51" t="s">
        <v>60</v>
      </c>
      <c r="C17" s="11">
        <v>13</v>
      </c>
      <c r="D17" s="1" t="s">
        <v>61</v>
      </c>
      <c r="E17" s="11">
        <v>25</v>
      </c>
      <c r="F17" s="11">
        <v>100</v>
      </c>
      <c r="G17" s="26">
        <v>4</v>
      </c>
      <c r="H17" s="27">
        <f t="shared" si="0"/>
        <v>25</v>
      </c>
      <c r="I17" s="27">
        <v>0</v>
      </c>
      <c r="J17" s="37">
        <v>0</v>
      </c>
      <c r="K17" s="69" t="s">
        <v>75</v>
      </c>
      <c r="L17" s="26" t="s">
        <v>76</v>
      </c>
      <c r="M17" s="55">
        <v>8000000</v>
      </c>
      <c r="N17" s="29">
        <f t="shared" si="1"/>
        <v>1875000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f>M17+N17+O17+P17+Q17+R17+S17</f>
        <v>9875000</v>
      </c>
      <c r="U17" s="30">
        <f t="shared" ref="U17:U48" si="4">M17/E17/F17</f>
        <v>3200</v>
      </c>
      <c r="V17" s="31" t="s">
        <v>55</v>
      </c>
      <c r="W17" s="66"/>
      <c r="X17" s="49">
        <f>5*$X$1</f>
        <v>0.6</v>
      </c>
      <c r="Y17" s="49">
        <f t="shared" ref="Y17:Y22" si="5">5*$Y$1</f>
        <v>0.4</v>
      </c>
      <c r="Z17" s="49">
        <f>5*$Z$1</f>
        <v>0.75</v>
      </c>
      <c r="AA17" s="49">
        <f>5*$AA$1</f>
        <v>0.6</v>
      </c>
      <c r="AB17" s="49">
        <f t="shared" ref="AB17:AB22" si="6">4*$AB$1</f>
        <v>0.72</v>
      </c>
      <c r="AC17" s="49">
        <f>4*$AC$1</f>
        <v>0.8</v>
      </c>
      <c r="AD17" s="49">
        <f t="shared" ref="AD17:AD22" si="7">4*$AD$1</f>
        <v>0.6</v>
      </c>
      <c r="AE17" s="32">
        <f t="shared" si="2"/>
        <v>3.5760000000000001</v>
      </c>
      <c r="AF17" s="32">
        <f>2*$AF$1</f>
        <v>0.4</v>
      </c>
      <c r="AG17" s="33">
        <f t="shared" si="3"/>
        <v>3.976</v>
      </c>
      <c r="AH17" s="50" t="s">
        <v>54</v>
      </c>
      <c r="AI17" s="66"/>
    </row>
    <row r="18" spans="1:35" s="4" customFormat="1" ht="30">
      <c r="A18" s="12">
        <v>2639</v>
      </c>
      <c r="B18" s="51" t="s">
        <v>60</v>
      </c>
      <c r="C18" s="11">
        <v>13</v>
      </c>
      <c r="D18" s="1" t="s">
        <v>61</v>
      </c>
      <c r="E18" s="11">
        <v>25</v>
      </c>
      <c r="F18" s="11">
        <v>100</v>
      </c>
      <c r="G18" s="26">
        <v>4</v>
      </c>
      <c r="H18" s="27">
        <f t="shared" si="0"/>
        <v>25</v>
      </c>
      <c r="I18" s="27">
        <v>0</v>
      </c>
      <c r="J18" s="37">
        <v>0</v>
      </c>
      <c r="K18" s="69" t="s">
        <v>77</v>
      </c>
      <c r="L18" s="26" t="s">
        <v>78</v>
      </c>
      <c r="M18" s="55">
        <v>6250000</v>
      </c>
      <c r="N18" s="29">
        <f t="shared" si="1"/>
        <v>1875000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f>M18+N18+O18+P18+Q18+R18+S18</f>
        <v>8125000</v>
      </c>
      <c r="U18" s="30">
        <f t="shared" si="4"/>
        <v>2500</v>
      </c>
      <c r="V18" s="31" t="s">
        <v>55</v>
      </c>
      <c r="W18" s="66"/>
      <c r="X18" s="49">
        <f>4*$X$1</f>
        <v>0.48</v>
      </c>
      <c r="Y18" s="49">
        <f t="shared" si="5"/>
        <v>0.4</v>
      </c>
      <c r="Z18" s="49">
        <f>4*$Z$1</f>
        <v>0.6</v>
      </c>
      <c r="AA18" s="49">
        <f>4*$AA$1</f>
        <v>0.48</v>
      </c>
      <c r="AB18" s="49">
        <f t="shared" si="6"/>
        <v>0.72</v>
      </c>
      <c r="AC18" s="49">
        <f>1*$AC$1</f>
        <v>0.2</v>
      </c>
      <c r="AD18" s="49">
        <f t="shared" si="7"/>
        <v>0.6</v>
      </c>
      <c r="AE18" s="32">
        <f t="shared" si="2"/>
        <v>2.7840000000000003</v>
      </c>
      <c r="AF18" s="32">
        <f>5*$AF$1</f>
        <v>1</v>
      </c>
      <c r="AG18" s="33">
        <f t="shared" si="3"/>
        <v>3.7840000000000003</v>
      </c>
      <c r="AH18" s="50" t="s">
        <v>54</v>
      </c>
      <c r="AI18" s="66" t="s">
        <v>79</v>
      </c>
    </row>
    <row r="19" spans="1:35" s="4" customFormat="1" ht="16.5">
      <c r="A19" s="12">
        <v>2639</v>
      </c>
      <c r="B19" s="51" t="s">
        <v>60</v>
      </c>
      <c r="C19" s="11">
        <v>13</v>
      </c>
      <c r="D19" s="1" t="s">
        <v>61</v>
      </c>
      <c r="E19" s="11">
        <v>25</v>
      </c>
      <c r="F19" s="11">
        <v>100</v>
      </c>
      <c r="G19" s="26">
        <v>4</v>
      </c>
      <c r="H19" s="27">
        <f t="shared" si="0"/>
        <v>25</v>
      </c>
      <c r="I19" s="27">
        <v>0</v>
      </c>
      <c r="J19" s="37">
        <v>0</v>
      </c>
      <c r="K19" s="69" t="s">
        <v>80</v>
      </c>
      <c r="L19" s="26" t="s">
        <v>81</v>
      </c>
      <c r="M19" s="55">
        <v>6612500</v>
      </c>
      <c r="N19" s="29">
        <f t="shared" si="1"/>
        <v>1875000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f>M19+N19+O19+P19+Q19+R19+S19</f>
        <v>8487500</v>
      </c>
      <c r="U19" s="30">
        <f t="shared" si="4"/>
        <v>2645</v>
      </c>
      <c r="V19" s="31" t="s">
        <v>55</v>
      </c>
      <c r="W19" s="66"/>
      <c r="X19" s="49">
        <f>5*$X$1</f>
        <v>0.6</v>
      </c>
      <c r="Y19" s="49">
        <f t="shared" si="5"/>
        <v>0.4</v>
      </c>
      <c r="Z19" s="49">
        <f>5*$Z$1</f>
        <v>0.75</v>
      </c>
      <c r="AA19" s="49">
        <f>5*$AA$1</f>
        <v>0.6</v>
      </c>
      <c r="AB19" s="49">
        <f t="shared" si="6"/>
        <v>0.72</v>
      </c>
      <c r="AC19" s="49">
        <f>5*$AC$1</f>
        <v>1</v>
      </c>
      <c r="AD19" s="49">
        <f t="shared" si="7"/>
        <v>0.6</v>
      </c>
      <c r="AE19" s="32">
        <f t="shared" si="2"/>
        <v>3.7360000000000002</v>
      </c>
      <c r="AF19" s="32">
        <f>5*$AF$1</f>
        <v>1</v>
      </c>
      <c r="AG19" s="33">
        <f t="shared" si="3"/>
        <v>4.7360000000000007</v>
      </c>
      <c r="AH19" s="50" t="s">
        <v>54</v>
      </c>
      <c r="AI19" s="66"/>
    </row>
    <row r="20" spans="1:35" s="4" customFormat="1" ht="30">
      <c r="A20" s="12">
        <v>2639</v>
      </c>
      <c r="B20" s="51" t="s">
        <v>60</v>
      </c>
      <c r="C20" s="11">
        <v>13</v>
      </c>
      <c r="D20" s="1" t="s">
        <v>61</v>
      </c>
      <c r="E20" s="11">
        <v>25</v>
      </c>
      <c r="F20" s="11">
        <v>100</v>
      </c>
      <c r="G20" s="26">
        <v>4</v>
      </c>
      <c r="H20" s="27">
        <f t="shared" ref="H20:H59" si="8">F20/G20</f>
        <v>25</v>
      </c>
      <c r="I20" s="27">
        <v>0</v>
      </c>
      <c r="J20" s="37">
        <v>0</v>
      </c>
      <c r="K20" s="69" t="s">
        <v>82</v>
      </c>
      <c r="L20" s="26" t="s">
        <v>83</v>
      </c>
      <c r="M20" s="55">
        <v>7500000</v>
      </c>
      <c r="N20" s="29">
        <f t="shared" si="1"/>
        <v>1875000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f>M20+N20+O20+P20+Q20+R20+S20</f>
        <v>9375000</v>
      </c>
      <c r="U20" s="30">
        <f t="shared" si="4"/>
        <v>3000</v>
      </c>
      <c r="V20" s="31" t="s">
        <v>55</v>
      </c>
      <c r="W20" s="66"/>
      <c r="X20" s="49">
        <f>5*$X$1</f>
        <v>0.6</v>
      </c>
      <c r="Y20" s="49">
        <f t="shared" si="5"/>
        <v>0.4</v>
      </c>
      <c r="Z20" s="49">
        <f>5*$Z$1</f>
        <v>0.75</v>
      </c>
      <c r="AA20" s="49">
        <f>5*$AA$1</f>
        <v>0.6</v>
      </c>
      <c r="AB20" s="49">
        <f t="shared" si="6"/>
        <v>0.72</v>
      </c>
      <c r="AC20" s="49">
        <f>1*$AC$1</f>
        <v>0.2</v>
      </c>
      <c r="AD20" s="49">
        <f t="shared" si="7"/>
        <v>0.6</v>
      </c>
      <c r="AE20" s="32">
        <f t="shared" si="2"/>
        <v>3.0960000000000005</v>
      </c>
      <c r="AF20" s="32">
        <f>2*$AF$1</f>
        <v>0.4</v>
      </c>
      <c r="AG20" s="33">
        <f t="shared" ref="AG20:AG28" si="9">AE20+AF20</f>
        <v>3.4960000000000004</v>
      </c>
      <c r="AH20" s="50" t="s">
        <v>54</v>
      </c>
      <c r="AI20" s="66" t="s">
        <v>84</v>
      </c>
    </row>
    <row r="21" spans="1:35" s="4" customFormat="1" ht="62.25" customHeight="1">
      <c r="A21" s="12">
        <v>2639</v>
      </c>
      <c r="B21" s="51" t="s">
        <v>60</v>
      </c>
      <c r="C21" s="11">
        <v>13</v>
      </c>
      <c r="D21" s="1" t="s">
        <v>61</v>
      </c>
      <c r="E21" s="11">
        <v>25</v>
      </c>
      <c r="F21" s="11">
        <v>100</v>
      </c>
      <c r="G21" s="26">
        <v>4</v>
      </c>
      <c r="H21" s="27">
        <f t="shared" si="8"/>
        <v>25</v>
      </c>
      <c r="I21" s="27">
        <v>0</v>
      </c>
      <c r="J21" s="37">
        <v>0</v>
      </c>
      <c r="K21" s="69" t="s">
        <v>249</v>
      </c>
      <c r="L21" s="26" t="s">
        <v>85</v>
      </c>
      <c r="M21" s="55">
        <v>6625000</v>
      </c>
      <c r="N21" s="29">
        <f t="shared" si="1"/>
        <v>1875000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f>M21+N21+O21+P21+Q21+R21+S21</f>
        <v>8500000</v>
      </c>
      <c r="U21" s="30">
        <f t="shared" si="4"/>
        <v>2650</v>
      </c>
      <c r="V21" s="31" t="s">
        <v>55</v>
      </c>
      <c r="W21" s="66"/>
      <c r="X21" s="49">
        <f>5*$X$1</f>
        <v>0.6</v>
      </c>
      <c r="Y21" s="49">
        <f t="shared" si="5"/>
        <v>0.4</v>
      </c>
      <c r="Z21" s="49">
        <f>4*$Z$1</f>
        <v>0.6</v>
      </c>
      <c r="AA21" s="49">
        <f>5*$AA$1</f>
        <v>0.6</v>
      </c>
      <c r="AB21" s="49">
        <f t="shared" si="6"/>
        <v>0.72</v>
      </c>
      <c r="AC21" s="49">
        <f>4*$AC$1</f>
        <v>0.8</v>
      </c>
      <c r="AD21" s="49">
        <f>3*$AD$1</f>
        <v>0.44999999999999996</v>
      </c>
      <c r="AE21" s="32">
        <f t="shared" si="2"/>
        <v>3.3360000000000003</v>
      </c>
      <c r="AF21" s="32">
        <f>4*$AF$1</f>
        <v>0.8</v>
      </c>
      <c r="AG21" s="33">
        <f t="shared" si="9"/>
        <v>4.1360000000000001</v>
      </c>
      <c r="AH21" s="50" t="s">
        <v>54</v>
      </c>
      <c r="AI21" s="66"/>
    </row>
    <row r="22" spans="1:35" s="4" customFormat="1" ht="35.25" customHeight="1">
      <c r="A22" s="12">
        <v>2639</v>
      </c>
      <c r="B22" s="51" t="s">
        <v>60</v>
      </c>
      <c r="C22" s="11">
        <v>13</v>
      </c>
      <c r="D22" s="1" t="s">
        <v>61</v>
      </c>
      <c r="E22" s="11">
        <v>25</v>
      </c>
      <c r="F22" s="11">
        <v>100</v>
      </c>
      <c r="G22" s="26">
        <v>4</v>
      </c>
      <c r="H22" s="90">
        <f t="shared" si="8"/>
        <v>25</v>
      </c>
      <c r="I22" s="90">
        <v>0</v>
      </c>
      <c r="J22" s="91">
        <v>0</v>
      </c>
      <c r="K22" s="69" t="s">
        <v>86</v>
      </c>
      <c r="L22" s="26" t="s">
        <v>87</v>
      </c>
      <c r="M22" s="55">
        <v>6250000</v>
      </c>
      <c r="N22" s="29">
        <f t="shared" si="1"/>
        <v>1875000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f t="shared" ref="T22:T39" si="10">M22+N22+O22+P22+Q22+R22+S22</f>
        <v>8125000</v>
      </c>
      <c r="U22" s="30">
        <f t="shared" si="4"/>
        <v>2500</v>
      </c>
      <c r="V22" s="31" t="s">
        <v>55</v>
      </c>
      <c r="W22" s="66"/>
      <c r="X22" s="49">
        <f>4*$X$1</f>
        <v>0.48</v>
      </c>
      <c r="Y22" s="49">
        <f t="shared" si="5"/>
        <v>0.4</v>
      </c>
      <c r="Z22" s="49">
        <f>4*$Z$1</f>
        <v>0.6</v>
      </c>
      <c r="AA22" s="49">
        <f>5*$AA$1</f>
        <v>0.6</v>
      </c>
      <c r="AB22" s="49">
        <f t="shared" si="6"/>
        <v>0.72</v>
      </c>
      <c r="AC22" s="49">
        <f>4*$AC$1</f>
        <v>0.8</v>
      </c>
      <c r="AD22" s="49">
        <f t="shared" si="7"/>
        <v>0.6</v>
      </c>
      <c r="AE22" s="32">
        <f t="shared" si="2"/>
        <v>3.3599999999999994</v>
      </c>
      <c r="AF22" s="32">
        <f>5*$AF$1</f>
        <v>1</v>
      </c>
      <c r="AG22" s="33">
        <f t="shared" si="9"/>
        <v>4.3599999999999994</v>
      </c>
      <c r="AH22" s="50" t="s">
        <v>54</v>
      </c>
      <c r="AI22" s="66"/>
    </row>
    <row r="23" spans="1:35" s="4" customFormat="1" ht="40.5" customHeight="1">
      <c r="A23" s="12">
        <v>2639</v>
      </c>
      <c r="B23" s="51" t="s">
        <v>60</v>
      </c>
      <c r="C23" s="11">
        <v>13</v>
      </c>
      <c r="D23" s="1" t="s">
        <v>61</v>
      </c>
      <c r="E23" s="11">
        <v>25</v>
      </c>
      <c r="F23" s="11">
        <v>100</v>
      </c>
      <c r="G23" s="26">
        <v>4</v>
      </c>
      <c r="H23" s="27">
        <f t="shared" si="8"/>
        <v>25</v>
      </c>
      <c r="I23" s="27">
        <v>0</v>
      </c>
      <c r="J23" s="37">
        <v>0</v>
      </c>
      <c r="K23" s="69" t="s">
        <v>221</v>
      </c>
      <c r="L23" s="26" t="s">
        <v>88</v>
      </c>
      <c r="M23" s="55">
        <v>6250000</v>
      </c>
      <c r="N23" s="29">
        <f t="shared" si="1"/>
        <v>1875000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f t="shared" si="10"/>
        <v>8125000</v>
      </c>
      <c r="U23" s="30">
        <f t="shared" si="4"/>
        <v>2500</v>
      </c>
      <c r="V23" s="31" t="s">
        <v>55</v>
      </c>
      <c r="W23" s="66"/>
      <c r="X23" s="49">
        <f>5*$X$1</f>
        <v>0.6</v>
      </c>
      <c r="Y23" s="49">
        <f>5*$Y$1</f>
        <v>0.4</v>
      </c>
      <c r="Z23" s="49">
        <f>4*$Z$1</f>
        <v>0.6</v>
      </c>
      <c r="AA23" s="49">
        <f>5*$AA$1</f>
        <v>0.6</v>
      </c>
      <c r="AB23" s="49">
        <f>5*$AB$1</f>
        <v>0.89999999999999991</v>
      </c>
      <c r="AC23" s="49">
        <f>5*$AC$1</f>
        <v>1</v>
      </c>
      <c r="AD23" s="49">
        <f>5*$AD$1</f>
        <v>0.75</v>
      </c>
      <c r="AE23" s="32">
        <f t="shared" si="2"/>
        <v>3.88</v>
      </c>
      <c r="AF23" s="32">
        <f>5*$AF$1</f>
        <v>1</v>
      </c>
      <c r="AG23" s="33">
        <f t="shared" si="9"/>
        <v>4.88</v>
      </c>
      <c r="AH23" s="50" t="s">
        <v>55</v>
      </c>
      <c r="AI23" s="66" t="s">
        <v>89</v>
      </c>
    </row>
    <row r="24" spans="1:35" s="4" customFormat="1" ht="45.75" customHeight="1">
      <c r="A24" s="12">
        <v>2639</v>
      </c>
      <c r="B24" s="51" t="s">
        <v>60</v>
      </c>
      <c r="C24" s="11">
        <v>13</v>
      </c>
      <c r="D24" s="1" t="s">
        <v>61</v>
      </c>
      <c r="E24" s="11">
        <v>25</v>
      </c>
      <c r="F24" s="11">
        <v>100</v>
      </c>
      <c r="G24" s="26">
        <v>4</v>
      </c>
      <c r="H24" s="27">
        <f t="shared" si="8"/>
        <v>25</v>
      </c>
      <c r="I24" s="27">
        <v>0</v>
      </c>
      <c r="J24" s="37">
        <v>0</v>
      </c>
      <c r="K24" s="69" t="s">
        <v>90</v>
      </c>
      <c r="L24" s="26" t="s">
        <v>91</v>
      </c>
      <c r="M24" s="55">
        <v>8250000</v>
      </c>
      <c r="N24" s="29">
        <v>1870000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10125000</v>
      </c>
      <c r="U24" s="30">
        <f t="shared" si="4"/>
        <v>3300</v>
      </c>
      <c r="V24" s="31" t="s">
        <v>54</v>
      </c>
      <c r="W24" s="66" t="s">
        <v>92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32">
        <f t="shared" ref="AE24:AE37" si="11">SUM(X24:AD24)*80%</f>
        <v>0</v>
      </c>
      <c r="AF24" s="32">
        <v>0</v>
      </c>
      <c r="AG24" s="33">
        <f t="shared" si="9"/>
        <v>0</v>
      </c>
      <c r="AH24" s="50" t="s">
        <v>54</v>
      </c>
      <c r="AI24" s="66" t="s">
        <v>92</v>
      </c>
    </row>
    <row r="25" spans="1:35" s="4" customFormat="1" ht="20.25" customHeight="1">
      <c r="A25" s="82">
        <v>2639</v>
      </c>
      <c r="B25" s="83" t="s">
        <v>60</v>
      </c>
      <c r="C25" s="84">
        <v>13</v>
      </c>
      <c r="D25" s="85" t="s">
        <v>61</v>
      </c>
      <c r="E25" s="84">
        <v>25</v>
      </c>
      <c r="F25" s="84">
        <v>100</v>
      </c>
      <c r="G25" s="86">
        <v>4</v>
      </c>
      <c r="H25" s="27">
        <f t="shared" si="8"/>
        <v>25</v>
      </c>
      <c r="I25" s="27">
        <v>0</v>
      </c>
      <c r="J25" s="37">
        <v>0</v>
      </c>
      <c r="K25" s="95" t="s">
        <v>93</v>
      </c>
      <c r="L25" s="86" t="s">
        <v>94</v>
      </c>
      <c r="M25" s="55">
        <v>7250000</v>
      </c>
      <c r="N25" s="29">
        <f t="shared" ref="N25:N56" si="12">H25*E25*3000</f>
        <v>1875000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f t="shared" si="10"/>
        <v>9125000</v>
      </c>
      <c r="U25" s="30">
        <f t="shared" si="4"/>
        <v>2900</v>
      </c>
      <c r="V25" s="31" t="s">
        <v>55</v>
      </c>
      <c r="W25" s="66"/>
      <c r="X25" s="49">
        <f>5*$X$1</f>
        <v>0.6</v>
      </c>
      <c r="Y25" s="49">
        <f>4*$Y$1</f>
        <v>0.32</v>
      </c>
      <c r="Z25" s="49">
        <f>4*$Z$1</f>
        <v>0.6</v>
      </c>
      <c r="AA25" s="49">
        <f>4*$AA$1</f>
        <v>0.48</v>
      </c>
      <c r="AB25" s="49">
        <f>4*$AB$1</f>
        <v>0.72</v>
      </c>
      <c r="AC25" s="49">
        <f>1*$AC$1</f>
        <v>0.2</v>
      </c>
      <c r="AD25" s="49">
        <f>4*$AD$1</f>
        <v>0.6</v>
      </c>
      <c r="AE25" s="32">
        <f t="shared" si="2"/>
        <v>2.8160000000000003</v>
      </c>
      <c r="AF25" s="32">
        <f>3*$AF$1</f>
        <v>0.60000000000000009</v>
      </c>
      <c r="AG25" s="33">
        <f t="shared" si="9"/>
        <v>3.4160000000000004</v>
      </c>
      <c r="AH25" s="50" t="s">
        <v>54</v>
      </c>
      <c r="AI25" s="66"/>
    </row>
    <row r="26" spans="1:35" s="4" customFormat="1" ht="20.25" customHeight="1">
      <c r="A26" s="12">
        <v>2639</v>
      </c>
      <c r="B26" s="51" t="s">
        <v>60</v>
      </c>
      <c r="C26" s="11">
        <v>13</v>
      </c>
      <c r="D26" s="1" t="s">
        <v>61</v>
      </c>
      <c r="E26" s="11">
        <v>25</v>
      </c>
      <c r="F26" s="11">
        <v>100</v>
      </c>
      <c r="G26" s="26">
        <v>4</v>
      </c>
      <c r="H26" s="27">
        <f t="shared" si="8"/>
        <v>25</v>
      </c>
      <c r="I26" s="27">
        <v>0</v>
      </c>
      <c r="J26" s="37">
        <v>0</v>
      </c>
      <c r="K26" s="69" t="s">
        <v>121</v>
      </c>
      <c r="L26" s="26" t="s">
        <v>122</v>
      </c>
      <c r="M26" s="55">
        <v>7000000</v>
      </c>
      <c r="N26" s="29">
        <f t="shared" si="12"/>
        <v>1875000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f t="shared" si="10"/>
        <v>8875000</v>
      </c>
      <c r="U26" s="30">
        <f t="shared" si="4"/>
        <v>2800</v>
      </c>
      <c r="V26" s="31" t="s">
        <v>55</v>
      </c>
      <c r="W26" s="66"/>
      <c r="X26" s="49">
        <f>4*$X$1</f>
        <v>0.48</v>
      </c>
      <c r="Y26" s="49">
        <f>4*$Y$1</f>
        <v>0.32</v>
      </c>
      <c r="Z26" s="49">
        <f>5*$Z$1</f>
        <v>0.75</v>
      </c>
      <c r="AA26" s="49">
        <f>5*$AA$1</f>
        <v>0.6</v>
      </c>
      <c r="AB26" s="49">
        <f>4*$AB$1</f>
        <v>0.72</v>
      </c>
      <c r="AC26" s="49">
        <f>5*$AC$1</f>
        <v>1</v>
      </c>
      <c r="AD26" s="49">
        <f>4*$AD$1</f>
        <v>0.6</v>
      </c>
      <c r="AE26" s="32">
        <f t="shared" si="2"/>
        <v>3.5760000000000001</v>
      </c>
      <c r="AF26" s="32">
        <f>3*$AF$1</f>
        <v>0.60000000000000009</v>
      </c>
      <c r="AG26" s="33">
        <f t="shared" si="9"/>
        <v>4.1760000000000002</v>
      </c>
      <c r="AH26" s="50" t="s">
        <v>54</v>
      </c>
      <c r="AI26" s="66" t="s">
        <v>123</v>
      </c>
    </row>
    <row r="27" spans="1:35" s="4" customFormat="1" ht="36" customHeight="1">
      <c r="A27" s="12">
        <v>3115</v>
      </c>
      <c r="B27" s="51" t="s">
        <v>95</v>
      </c>
      <c r="C27" s="11">
        <v>13</v>
      </c>
      <c r="D27" s="1" t="s">
        <v>61</v>
      </c>
      <c r="E27" s="11">
        <v>25</v>
      </c>
      <c r="F27" s="11">
        <v>180</v>
      </c>
      <c r="G27" s="26">
        <v>4</v>
      </c>
      <c r="H27" s="27">
        <f t="shared" si="8"/>
        <v>45</v>
      </c>
      <c r="I27" s="27">
        <v>0</v>
      </c>
      <c r="J27" s="37">
        <v>0</v>
      </c>
      <c r="K27" s="69" t="s">
        <v>221</v>
      </c>
      <c r="L27" s="26" t="s">
        <v>88</v>
      </c>
      <c r="M27" s="55">
        <v>15003000</v>
      </c>
      <c r="N27" s="29">
        <f t="shared" si="12"/>
        <v>3375000</v>
      </c>
      <c r="O27" s="30">
        <f>220000*E27</f>
        <v>5500000</v>
      </c>
      <c r="P27" s="30">
        <v>0</v>
      </c>
      <c r="Q27" s="30">
        <v>0</v>
      </c>
      <c r="R27" s="30">
        <v>0</v>
      </c>
      <c r="S27" s="30">
        <v>0</v>
      </c>
      <c r="T27" s="30">
        <f t="shared" si="10"/>
        <v>23878000</v>
      </c>
      <c r="U27" s="30">
        <f t="shared" si="4"/>
        <v>3334</v>
      </c>
      <c r="V27" s="31" t="s">
        <v>55</v>
      </c>
      <c r="W27" s="66"/>
      <c r="X27" s="49">
        <f>5*$X$1</f>
        <v>0.6</v>
      </c>
      <c r="Y27" s="49">
        <f>5*$Y$1</f>
        <v>0.4</v>
      </c>
      <c r="Z27" s="49">
        <f>5*$Z$1</f>
        <v>0.75</v>
      </c>
      <c r="AA27" s="49">
        <f>5*$AA$1</f>
        <v>0.6</v>
      </c>
      <c r="AB27" s="49">
        <f>3*$AB$1</f>
        <v>0.54</v>
      </c>
      <c r="AC27" s="49">
        <f>4*$AC$1</f>
        <v>0.8</v>
      </c>
      <c r="AD27" s="49">
        <f>3*$AD$1</f>
        <v>0.44999999999999996</v>
      </c>
      <c r="AE27" s="32">
        <f t="shared" si="11"/>
        <v>3.3120000000000007</v>
      </c>
      <c r="AF27" s="32">
        <f>5*$AF$1</f>
        <v>1</v>
      </c>
      <c r="AG27" s="33">
        <f t="shared" si="9"/>
        <v>4.3120000000000012</v>
      </c>
      <c r="AH27" s="50" t="s">
        <v>54</v>
      </c>
      <c r="AI27" s="66"/>
    </row>
    <row r="28" spans="1:35" s="4" customFormat="1" ht="39.75" customHeight="1">
      <c r="A28" s="12">
        <v>3115</v>
      </c>
      <c r="B28" s="51" t="s">
        <v>95</v>
      </c>
      <c r="C28" s="11">
        <v>13</v>
      </c>
      <c r="D28" s="1" t="s">
        <v>61</v>
      </c>
      <c r="E28" s="11">
        <v>25</v>
      </c>
      <c r="F28" s="11">
        <v>180</v>
      </c>
      <c r="G28" s="26">
        <v>4</v>
      </c>
      <c r="H28" s="27">
        <f t="shared" si="8"/>
        <v>45</v>
      </c>
      <c r="I28" s="27">
        <v>0</v>
      </c>
      <c r="J28" s="37">
        <v>0</v>
      </c>
      <c r="K28" s="69" t="s">
        <v>97</v>
      </c>
      <c r="L28" s="26" t="s">
        <v>98</v>
      </c>
      <c r="M28" s="55">
        <v>15660000</v>
      </c>
      <c r="N28" s="29">
        <f t="shared" si="12"/>
        <v>3375000</v>
      </c>
      <c r="O28" s="30">
        <v>5625000</v>
      </c>
      <c r="P28" s="30">
        <v>0</v>
      </c>
      <c r="Q28" s="30">
        <v>0</v>
      </c>
      <c r="R28" s="30">
        <v>0</v>
      </c>
      <c r="S28" s="30">
        <v>0</v>
      </c>
      <c r="T28" s="30">
        <f t="shared" si="10"/>
        <v>24660000</v>
      </c>
      <c r="U28" s="30">
        <f t="shared" si="4"/>
        <v>3480</v>
      </c>
      <c r="V28" s="31" t="s">
        <v>54</v>
      </c>
      <c r="W28" s="66" t="s">
        <v>99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32">
        <f t="shared" si="11"/>
        <v>0</v>
      </c>
      <c r="AF28" s="32">
        <v>0</v>
      </c>
      <c r="AG28" s="33">
        <f t="shared" si="9"/>
        <v>0</v>
      </c>
      <c r="AH28" s="50" t="s">
        <v>54</v>
      </c>
      <c r="AI28" s="66" t="s">
        <v>96</v>
      </c>
    </row>
    <row r="29" spans="1:35" s="4" customFormat="1" ht="45">
      <c r="A29" s="12">
        <v>3115</v>
      </c>
      <c r="B29" s="51" t="s">
        <v>95</v>
      </c>
      <c r="C29" s="11">
        <v>13</v>
      </c>
      <c r="D29" s="1" t="s">
        <v>61</v>
      </c>
      <c r="E29" s="11">
        <v>25</v>
      </c>
      <c r="F29" s="11">
        <v>180</v>
      </c>
      <c r="G29" s="26">
        <v>4</v>
      </c>
      <c r="H29" s="27">
        <f t="shared" si="8"/>
        <v>45</v>
      </c>
      <c r="I29" s="27">
        <v>0</v>
      </c>
      <c r="J29" s="37">
        <v>0</v>
      </c>
      <c r="K29" s="69" t="s">
        <v>100</v>
      </c>
      <c r="L29" s="26" t="s">
        <v>101</v>
      </c>
      <c r="M29" s="55">
        <v>15003000</v>
      </c>
      <c r="N29" s="29">
        <f t="shared" si="12"/>
        <v>3375000</v>
      </c>
      <c r="O29" s="30">
        <f>220000*E29</f>
        <v>5500000</v>
      </c>
      <c r="P29" s="30">
        <v>0</v>
      </c>
      <c r="Q29" s="30">
        <v>0</v>
      </c>
      <c r="R29" s="30">
        <v>0</v>
      </c>
      <c r="S29" s="30">
        <v>0</v>
      </c>
      <c r="T29" s="30">
        <f t="shared" si="10"/>
        <v>23878000</v>
      </c>
      <c r="U29" s="30">
        <f t="shared" si="4"/>
        <v>3334</v>
      </c>
      <c r="V29" s="31" t="s">
        <v>55</v>
      </c>
      <c r="W29" s="66"/>
      <c r="X29" s="49">
        <f>5*$X$1</f>
        <v>0.6</v>
      </c>
      <c r="Y29" s="49">
        <f>5*$Y$1</f>
        <v>0.4</v>
      </c>
      <c r="Z29" s="49">
        <f>5*$Z$1</f>
        <v>0.75</v>
      </c>
      <c r="AA29" s="49">
        <f>5*$AA$1</f>
        <v>0.6</v>
      </c>
      <c r="AB29" s="49">
        <f>3*$AB$1</f>
        <v>0.54</v>
      </c>
      <c r="AC29" s="49">
        <f>1*$AC$1</f>
        <v>0.2</v>
      </c>
      <c r="AD29" s="49">
        <f>3*$AD$1</f>
        <v>0.44999999999999996</v>
      </c>
      <c r="AE29" s="32">
        <f t="shared" si="11"/>
        <v>2.8320000000000003</v>
      </c>
      <c r="AF29" s="32">
        <f>5*$AF$1</f>
        <v>1</v>
      </c>
      <c r="AG29" s="33">
        <f t="shared" ref="AG29:AG36" si="13">AE29+AF29</f>
        <v>3.8320000000000003</v>
      </c>
      <c r="AH29" s="50" t="s">
        <v>54</v>
      </c>
      <c r="AI29" s="66" t="s">
        <v>104</v>
      </c>
    </row>
    <row r="30" spans="1:35" s="4" customFormat="1" ht="30">
      <c r="A30" s="12">
        <v>3115</v>
      </c>
      <c r="B30" s="51" t="s">
        <v>95</v>
      </c>
      <c r="C30" s="11">
        <v>13</v>
      </c>
      <c r="D30" s="1" t="s">
        <v>61</v>
      </c>
      <c r="E30" s="11">
        <v>25</v>
      </c>
      <c r="F30" s="11">
        <v>180</v>
      </c>
      <c r="G30" s="26">
        <v>4</v>
      </c>
      <c r="H30" s="27">
        <f t="shared" si="8"/>
        <v>45</v>
      </c>
      <c r="I30" s="27">
        <v>0</v>
      </c>
      <c r="J30" s="37">
        <v>0</v>
      </c>
      <c r="K30" s="69" t="s">
        <v>102</v>
      </c>
      <c r="L30" s="26" t="s">
        <v>103</v>
      </c>
      <c r="M30" s="55">
        <v>15000847</v>
      </c>
      <c r="N30" s="29">
        <f t="shared" si="12"/>
        <v>3375000</v>
      </c>
      <c r="O30" s="30">
        <f>220000*E30</f>
        <v>5500000</v>
      </c>
      <c r="P30" s="30">
        <v>0</v>
      </c>
      <c r="Q30" s="30">
        <v>0</v>
      </c>
      <c r="R30" s="30">
        <v>0</v>
      </c>
      <c r="S30" s="30">
        <v>0</v>
      </c>
      <c r="T30" s="30">
        <f t="shared" si="10"/>
        <v>23875847</v>
      </c>
      <c r="U30" s="30">
        <f t="shared" si="4"/>
        <v>3333.5215555555556</v>
      </c>
      <c r="V30" s="31" t="s">
        <v>55</v>
      </c>
      <c r="W30" s="66"/>
      <c r="X30" s="49">
        <f>5*$X$1</f>
        <v>0.6</v>
      </c>
      <c r="Y30" s="49">
        <f>5*$Y$1</f>
        <v>0.4</v>
      </c>
      <c r="Z30" s="49">
        <f>5*$Z$1</f>
        <v>0.75</v>
      </c>
      <c r="AA30" s="49">
        <f>5*$AA$1</f>
        <v>0.6</v>
      </c>
      <c r="AB30" s="49">
        <f>4*$AB$1</f>
        <v>0.72</v>
      </c>
      <c r="AC30" s="49">
        <f>4*$AC$1</f>
        <v>0.8</v>
      </c>
      <c r="AD30" s="49">
        <f>4*$AD$1</f>
        <v>0.6</v>
      </c>
      <c r="AE30" s="32">
        <f t="shared" si="11"/>
        <v>3.5760000000000001</v>
      </c>
      <c r="AF30" s="32">
        <f>5*$AF$1</f>
        <v>1</v>
      </c>
      <c r="AG30" s="33">
        <f t="shared" si="13"/>
        <v>4.5760000000000005</v>
      </c>
      <c r="AH30" s="50" t="s">
        <v>54</v>
      </c>
      <c r="AI30" s="66"/>
    </row>
    <row r="31" spans="1:35" s="4" customFormat="1" ht="16.5">
      <c r="A31" s="82">
        <v>3115</v>
      </c>
      <c r="B31" s="83" t="s">
        <v>95</v>
      </c>
      <c r="C31" s="84">
        <v>13</v>
      </c>
      <c r="D31" s="85" t="s">
        <v>61</v>
      </c>
      <c r="E31" s="84">
        <v>25</v>
      </c>
      <c r="F31" s="84">
        <v>180</v>
      </c>
      <c r="G31" s="86">
        <v>4</v>
      </c>
      <c r="H31" s="27">
        <f t="shared" si="8"/>
        <v>45</v>
      </c>
      <c r="I31" s="27">
        <v>0</v>
      </c>
      <c r="J31" s="37">
        <v>0</v>
      </c>
      <c r="K31" s="95" t="s">
        <v>93</v>
      </c>
      <c r="L31" s="86" t="s">
        <v>112</v>
      </c>
      <c r="M31" s="55">
        <v>15003000</v>
      </c>
      <c r="N31" s="29">
        <f t="shared" si="12"/>
        <v>3375000</v>
      </c>
      <c r="O31" s="30">
        <f t="shared" ref="O31:O47" si="14">220000*E31</f>
        <v>5500000</v>
      </c>
      <c r="P31" s="30">
        <v>0</v>
      </c>
      <c r="Q31" s="30">
        <v>0</v>
      </c>
      <c r="R31" s="30">
        <v>0</v>
      </c>
      <c r="S31" s="30">
        <v>0</v>
      </c>
      <c r="T31" s="30">
        <f t="shared" si="10"/>
        <v>23878000</v>
      </c>
      <c r="U31" s="30">
        <f t="shared" si="4"/>
        <v>3334</v>
      </c>
      <c r="V31" s="31" t="s">
        <v>55</v>
      </c>
      <c r="W31" s="66"/>
      <c r="X31" s="49">
        <f>5*$X$1</f>
        <v>0.6</v>
      </c>
      <c r="Y31" s="49">
        <f>5*$Y$1</f>
        <v>0.4</v>
      </c>
      <c r="Z31" s="49">
        <f>5*$Z$1</f>
        <v>0.75</v>
      </c>
      <c r="AA31" s="49">
        <f>4*$AA$1</f>
        <v>0.48</v>
      </c>
      <c r="AB31" s="49">
        <f>5*$AB$1</f>
        <v>0.89999999999999991</v>
      </c>
      <c r="AC31" s="49">
        <f>4*$AC$1</f>
        <v>0.8</v>
      </c>
      <c r="AD31" s="49">
        <f>5*$AD$1</f>
        <v>0.75</v>
      </c>
      <c r="AE31" s="32">
        <f t="shared" si="11"/>
        <v>3.7439999999999998</v>
      </c>
      <c r="AF31" s="32">
        <f>5*$AF$1</f>
        <v>1</v>
      </c>
      <c r="AG31" s="33">
        <f t="shared" si="13"/>
        <v>4.7439999999999998</v>
      </c>
      <c r="AH31" s="50" t="s">
        <v>55</v>
      </c>
      <c r="AI31" s="66"/>
    </row>
    <row r="32" spans="1:35" s="4" customFormat="1" ht="16.5">
      <c r="A32" s="12">
        <v>3115</v>
      </c>
      <c r="B32" s="51" t="s">
        <v>95</v>
      </c>
      <c r="C32" s="11">
        <v>13</v>
      </c>
      <c r="D32" s="1" t="s">
        <v>61</v>
      </c>
      <c r="E32" s="11">
        <v>25</v>
      </c>
      <c r="F32" s="11">
        <v>180</v>
      </c>
      <c r="G32" s="26">
        <v>4</v>
      </c>
      <c r="H32" s="27">
        <f t="shared" si="8"/>
        <v>45</v>
      </c>
      <c r="I32" s="27">
        <v>0</v>
      </c>
      <c r="J32" s="37">
        <v>0</v>
      </c>
      <c r="K32" s="69" t="s">
        <v>70</v>
      </c>
      <c r="L32" s="26" t="s">
        <v>71</v>
      </c>
      <c r="M32" s="55">
        <v>15003000</v>
      </c>
      <c r="N32" s="29">
        <f t="shared" si="12"/>
        <v>3375000</v>
      </c>
      <c r="O32" s="30">
        <f t="shared" si="14"/>
        <v>5500000</v>
      </c>
      <c r="P32" s="30">
        <v>0</v>
      </c>
      <c r="Q32" s="30">
        <v>0</v>
      </c>
      <c r="R32" s="30">
        <v>0</v>
      </c>
      <c r="S32" s="30">
        <v>0</v>
      </c>
      <c r="T32" s="30">
        <f t="shared" si="10"/>
        <v>23878000</v>
      </c>
      <c r="U32" s="30">
        <f t="shared" si="4"/>
        <v>3334</v>
      </c>
      <c r="V32" s="31" t="s">
        <v>55</v>
      </c>
      <c r="W32" s="66"/>
      <c r="X32" s="49">
        <f>5*$X$1</f>
        <v>0.6</v>
      </c>
      <c r="Y32" s="49">
        <f>5*$Y$1</f>
        <v>0.4</v>
      </c>
      <c r="Z32" s="49">
        <f>4*$Z$1</f>
        <v>0.6</v>
      </c>
      <c r="AA32" s="49">
        <f>5*$AA$1</f>
        <v>0.6</v>
      </c>
      <c r="AB32" s="49">
        <f>4*$AB$1</f>
        <v>0.72</v>
      </c>
      <c r="AC32" s="49">
        <f>5*$AC$1</f>
        <v>1</v>
      </c>
      <c r="AD32" s="49">
        <f>4*$AD$1</f>
        <v>0.6</v>
      </c>
      <c r="AE32" s="32">
        <f t="shared" si="11"/>
        <v>3.6159999999999997</v>
      </c>
      <c r="AF32" s="32">
        <f>5*$AF$1</f>
        <v>1</v>
      </c>
      <c r="AG32" s="33">
        <f t="shared" si="13"/>
        <v>4.6159999999999997</v>
      </c>
      <c r="AH32" s="50" t="s">
        <v>54</v>
      </c>
      <c r="AI32" s="66"/>
    </row>
    <row r="33" spans="1:114" s="3" customFormat="1" ht="36.75" customHeight="1">
      <c r="A33" s="12">
        <v>3115</v>
      </c>
      <c r="B33" s="51" t="s">
        <v>95</v>
      </c>
      <c r="C33" s="11">
        <v>13</v>
      </c>
      <c r="D33" s="1" t="s">
        <v>61</v>
      </c>
      <c r="E33" s="11">
        <v>25</v>
      </c>
      <c r="F33" s="11">
        <v>180</v>
      </c>
      <c r="G33" s="26">
        <v>4</v>
      </c>
      <c r="H33" s="27">
        <f t="shared" si="8"/>
        <v>45</v>
      </c>
      <c r="I33" s="27">
        <v>0</v>
      </c>
      <c r="J33" s="37">
        <v>0</v>
      </c>
      <c r="K33" s="69" t="s">
        <v>115</v>
      </c>
      <c r="L33" s="26" t="s">
        <v>116</v>
      </c>
      <c r="M33" s="55">
        <v>18000000</v>
      </c>
      <c r="N33" s="29">
        <f t="shared" si="12"/>
        <v>3375000</v>
      </c>
      <c r="O33" s="30">
        <f t="shared" si="14"/>
        <v>5500000</v>
      </c>
      <c r="P33" s="30">
        <v>0</v>
      </c>
      <c r="Q33" s="30">
        <v>0</v>
      </c>
      <c r="R33" s="30">
        <v>0</v>
      </c>
      <c r="S33" s="30">
        <v>0</v>
      </c>
      <c r="T33" s="30">
        <f t="shared" si="10"/>
        <v>26875000</v>
      </c>
      <c r="U33" s="30">
        <f t="shared" si="4"/>
        <v>4000</v>
      </c>
      <c r="V33" s="31" t="s">
        <v>55</v>
      </c>
      <c r="W33" s="61"/>
      <c r="X33" s="49">
        <f>5*$X$1</f>
        <v>0.6</v>
      </c>
      <c r="Y33" s="49">
        <f>5*$Y$1</f>
        <v>0.4</v>
      </c>
      <c r="Z33" s="49">
        <f>5*$Z$1</f>
        <v>0.75</v>
      </c>
      <c r="AA33" s="49">
        <f>5*$AA$1</f>
        <v>0.6</v>
      </c>
      <c r="AB33" s="49">
        <f>3*$AB$1</f>
        <v>0.54</v>
      </c>
      <c r="AC33" s="49">
        <f>5*$AC$1</f>
        <v>1</v>
      </c>
      <c r="AD33" s="49">
        <f>3*$AD$1</f>
        <v>0.44999999999999996</v>
      </c>
      <c r="AE33" s="32">
        <f t="shared" si="11"/>
        <v>3.472</v>
      </c>
      <c r="AF33" s="32">
        <f>2*$AF$1</f>
        <v>0.4</v>
      </c>
      <c r="AG33" s="33">
        <f t="shared" si="13"/>
        <v>3.8719999999999999</v>
      </c>
      <c r="AH33" s="13" t="s">
        <v>54</v>
      </c>
      <c r="AI33" s="66" t="s">
        <v>117</v>
      </c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</row>
    <row r="34" spans="1:114" s="3" customFormat="1" ht="45">
      <c r="A34" s="12">
        <v>3115</v>
      </c>
      <c r="B34" s="51" t="s">
        <v>95</v>
      </c>
      <c r="C34" s="11">
        <v>13</v>
      </c>
      <c r="D34" s="1" t="s">
        <v>61</v>
      </c>
      <c r="E34" s="11">
        <v>25</v>
      </c>
      <c r="F34" s="11">
        <v>180</v>
      </c>
      <c r="G34" s="26">
        <v>4</v>
      </c>
      <c r="H34" s="27">
        <f t="shared" si="8"/>
        <v>45</v>
      </c>
      <c r="I34" s="27">
        <v>0</v>
      </c>
      <c r="J34" s="37">
        <v>0</v>
      </c>
      <c r="K34" s="69" t="s">
        <v>113</v>
      </c>
      <c r="L34" s="26" t="s">
        <v>114</v>
      </c>
      <c r="M34" s="55">
        <v>15003000</v>
      </c>
      <c r="N34" s="29">
        <f t="shared" si="12"/>
        <v>3375000</v>
      </c>
      <c r="O34" s="30">
        <f t="shared" si="14"/>
        <v>5500000</v>
      </c>
      <c r="P34" s="30">
        <v>0</v>
      </c>
      <c r="Q34" s="30">
        <v>0</v>
      </c>
      <c r="R34" s="30">
        <v>0</v>
      </c>
      <c r="S34" s="30">
        <v>0</v>
      </c>
      <c r="T34" s="30">
        <f t="shared" si="10"/>
        <v>23878000</v>
      </c>
      <c r="U34" s="30">
        <f t="shared" si="4"/>
        <v>3334</v>
      </c>
      <c r="V34" s="31" t="s">
        <v>55</v>
      </c>
      <c r="W34" s="61"/>
      <c r="X34" s="49">
        <f>4*$X$1</f>
        <v>0.48</v>
      </c>
      <c r="Y34" s="49">
        <f>4*$Y$1</f>
        <v>0.32</v>
      </c>
      <c r="Z34" s="49">
        <f>5*$Z$1</f>
        <v>0.75</v>
      </c>
      <c r="AA34" s="49">
        <f>5*$AA$1</f>
        <v>0.6</v>
      </c>
      <c r="AB34" s="49">
        <f>3*$AB$1</f>
        <v>0.54</v>
      </c>
      <c r="AC34" s="49">
        <f>5*$AC$1</f>
        <v>1</v>
      </c>
      <c r="AD34" s="78">
        <f>3*$AD$1</f>
        <v>0.44999999999999996</v>
      </c>
      <c r="AE34" s="79">
        <f t="shared" si="11"/>
        <v>3.3119999999999998</v>
      </c>
      <c r="AF34" s="79">
        <f>4*$AF$1</f>
        <v>0.8</v>
      </c>
      <c r="AG34" s="80">
        <f t="shared" si="13"/>
        <v>4.1120000000000001</v>
      </c>
      <c r="AH34" s="81" t="s">
        <v>54</v>
      </c>
      <c r="AI34" s="74" t="s">
        <v>118</v>
      </c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</row>
    <row r="35" spans="1:114" s="3" customFormat="1" ht="60">
      <c r="A35" s="12">
        <v>3115</v>
      </c>
      <c r="B35" s="51" t="s">
        <v>95</v>
      </c>
      <c r="C35" s="11">
        <v>13</v>
      </c>
      <c r="D35" s="1" t="s">
        <v>61</v>
      </c>
      <c r="E35" s="11">
        <v>25</v>
      </c>
      <c r="F35" s="11">
        <v>180</v>
      </c>
      <c r="G35" s="26">
        <v>4</v>
      </c>
      <c r="H35" s="90">
        <f t="shared" si="8"/>
        <v>45</v>
      </c>
      <c r="I35" s="90">
        <v>0</v>
      </c>
      <c r="J35" s="91">
        <v>0</v>
      </c>
      <c r="K35" s="69" t="s">
        <v>66</v>
      </c>
      <c r="L35" s="26" t="s">
        <v>67</v>
      </c>
      <c r="M35" s="55">
        <v>16200000</v>
      </c>
      <c r="N35" s="29">
        <f t="shared" si="12"/>
        <v>3375000</v>
      </c>
      <c r="O35" s="30">
        <f t="shared" si="14"/>
        <v>5500000</v>
      </c>
      <c r="P35" s="30">
        <v>0</v>
      </c>
      <c r="Q35" s="30">
        <v>0</v>
      </c>
      <c r="R35" s="30">
        <v>0</v>
      </c>
      <c r="S35" s="30">
        <v>0</v>
      </c>
      <c r="T35" s="30">
        <f t="shared" si="10"/>
        <v>25075000</v>
      </c>
      <c r="U35" s="30">
        <f t="shared" si="4"/>
        <v>3600</v>
      </c>
      <c r="V35" s="31" t="s">
        <v>55</v>
      </c>
      <c r="W35" s="61"/>
      <c r="X35" s="49">
        <f>5*$X$1</f>
        <v>0.6</v>
      </c>
      <c r="Y35" s="49">
        <f>4*$Y$1</f>
        <v>0.32</v>
      </c>
      <c r="Z35" s="49">
        <f>5*$Z$1</f>
        <v>0.75</v>
      </c>
      <c r="AA35" s="49">
        <f>4*$AA$1</f>
        <v>0.48</v>
      </c>
      <c r="AB35" s="49">
        <f>4*$AB$1</f>
        <v>0.72</v>
      </c>
      <c r="AC35" s="49">
        <f>1*$AC$1</f>
        <v>0.2</v>
      </c>
      <c r="AD35" s="49">
        <f>5*$AD$1</f>
        <v>0.75</v>
      </c>
      <c r="AE35" s="32">
        <f t="shared" si="11"/>
        <v>3.0560000000000005</v>
      </c>
      <c r="AF35" s="32">
        <f>4*$AF$1</f>
        <v>0.8</v>
      </c>
      <c r="AG35" s="33">
        <f t="shared" si="13"/>
        <v>3.8560000000000008</v>
      </c>
      <c r="AH35" s="13" t="s">
        <v>54</v>
      </c>
      <c r="AI35" s="66" t="s">
        <v>120</v>
      </c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</row>
    <row r="36" spans="1:114" s="3" customFormat="1" ht="30">
      <c r="A36" s="12">
        <v>3115</v>
      </c>
      <c r="B36" s="51" t="s">
        <v>95</v>
      </c>
      <c r="C36" s="11">
        <v>13</v>
      </c>
      <c r="D36" s="1" t="s">
        <v>61</v>
      </c>
      <c r="E36" s="11">
        <v>25</v>
      </c>
      <c r="F36" s="11">
        <v>180</v>
      </c>
      <c r="G36" s="26">
        <v>4</v>
      </c>
      <c r="H36" s="90">
        <f t="shared" si="8"/>
        <v>45</v>
      </c>
      <c r="I36" s="90">
        <v>0</v>
      </c>
      <c r="J36" s="91">
        <v>0</v>
      </c>
      <c r="K36" s="69" t="s">
        <v>86</v>
      </c>
      <c r="L36" s="26" t="s">
        <v>87</v>
      </c>
      <c r="M36" s="55">
        <v>15003000</v>
      </c>
      <c r="N36" s="29">
        <f t="shared" si="12"/>
        <v>3375000</v>
      </c>
      <c r="O36" s="30">
        <f t="shared" si="14"/>
        <v>5500000</v>
      </c>
      <c r="P36" s="30">
        <v>0</v>
      </c>
      <c r="Q36" s="30">
        <v>0</v>
      </c>
      <c r="R36" s="30">
        <v>0</v>
      </c>
      <c r="S36" s="30">
        <v>0</v>
      </c>
      <c r="T36" s="30">
        <f t="shared" si="10"/>
        <v>23878000</v>
      </c>
      <c r="U36" s="30">
        <f t="shared" si="4"/>
        <v>3334</v>
      </c>
      <c r="V36" s="31" t="s">
        <v>55</v>
      </c>
      <c r="W36" s="61"/>
      <c r="X36" s="49">
        <f>5*$X$1</f>
        <v>0.6</v>
      </c>
      <c r="Y36" s="49">
        <f t="shared" ref="Y36:Y54" si="15">5*$Y$1</f>
        <v>0.4</v>
      </c>
      <c r="Z36" s="49">
        <f>4*$Z$1</f>
        <v>0.6</v>
      </c>
      <c r="AA36" s="49">
        <f>5*$AA$1</f>
        <v>0.6</v>
      </c>
      <c r="AB36" s="49">
        <f>4*$AB$1</f>
        <v>0.72</v>
      </c>
      <c r="AC36" s="49">
        <f>4*$AC$1</f>
        <v>0.8</v>
      </c>
      <c r="AD36" s="49">
        <f>4*$AD$1</f>
        <v>0.6</v>
      </c>
      <c r="AE36" s="32">
        <f t="shared" si="11"/>
        <v>3.4559999999999995</v>
      </c>
      <c r="AF36" s="32">
        <f>5*$AF$1</f>
        <v>1</v>
      </c>
      <c r="AG36" s="33">
        <f t="shared" si="13"/>
        <v>4.4559999999999995</v>
      </c>
      <c r="AH36" s="13" t="s">
        <v>54</v>
      </c>
      <c r="AI36" s="61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</row>
    <row r="37" spans="1:114" s="3" customFormat="1" ht="18.75" customHeight="1">
      <c r="A37" s="12">
        <v>3115</v>
      </c>
      <c r="B37" s="51" t="s">
        <v>95</v>
      </c>
      <c r="C37" s="11">
        <v>13</v>
      </c>
      <c r="D37" s="1" t="s">
        <v>61</v>
      </c>
      <c r="E37" s="11">
        <v>25</v>
      </c>
      <c r="F37" s="11">
        <v>180</v>
      </c>
      <c r="G37" s="26">
        <v>4</v>
      </c>
      <c r="H37" s="27">
        <f t="shared" si="8"/>
        <v>45</v>
      </c>
      <c r="I37" s="27">
        <v>0</v>
      </c>
      <c r="J37" s="37">
        <v>0</v>
      </c>
      <c r="K37" s="69" t="s">
        <v>121</v>
      </c>
      <c r="L37" s="26" t="s">
        <v>122</v>
      </c>
      <c r="M37" s="55">
        <v>15525000</v>
      </c>
      <c r="N37" s="29">
        <f t="shared" si="12"/>
        <v>3375000</v>
      </c>
      <c r="O37" s="30">
        <f t="shared" si="14"/>
        <v>5500000</v>
      </c>
      <c r="P37" s="30">
        <v>0</v>
      </c>
      <c r="Q37" s="30">
        <v>0</v>
      </c>
      <c r="R37" s="30">
        <v>0</v>
      </c>
      <c r="S37" s="30">
        <v>0</v>
      </c>
      <c r="T37" s="30">
        <f t="shared" si="10"/>
        <v>24400000</v>
      </c>
      <c r="U37" s="30">
        <f t="shared" si="4"/>
        <v>3450</v>
      </c>
      <c r="V37" s="31" t="s">
        <v>55</v>
      </c>
      <c r="W37" s="61"/>
      <c r="X37" s="49">
        <f>5*$X$1</f>
        <v>0.6</v>
      </c>
      <c r="Y37" s="49">
        <f>4*$Y$1</f>
        <v>0.32</v>
      </c>
      <c r="Z37" s="49">
        <f>5*$Z$1</f>
        <v>0.75</v>
      </c>
      <c r="AA37" s="49">
        <f>5*$AA$1</f>
        <v>0.6</v>
      </c>
      <c r="AB37" s="49">
        <f>4*$AB$1</f>
        <v>0.72</v>
      </c>
      <c r="AC37" s="49">
        <f>5*$AC$1</f>
        <v>1</v>
      </c>
      <c r="AD37" s="49">
        <f>3*$AD$1</f>
        <v>0.44999999999999996</v>
      </c>
      <c r="AE37" s="32">
        <f t="shared" si="11"/>
        <v>3.5520000000000005</v>
      </c>
      <c r="AF37" s="32">
        <f>5*$AF$1</f>
        <v>1</v>
      </c>
      <c r="AG37" s="33">
        <f t="shared" ref="AG37:AG47" si="16">AE37+AF37</f>
        <v>4.5520000000000005</v>
      </c>
      <c r="AH37" s="13" t="s">
        <v>54</v>
      </c>
      <c r="AI37" s="73" t="s">
        <v>124</v>
      </c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</row>
    <row r="38" spans="1:114" s="3" customFormat="1" ht="30">
      <c r="A38" s="12">
        <v>3115</v>
      </c>
      <c r="B38" s="51" t="s">
        <v>95</v>
      </c>
      <c r="C38" s="11">
        <v>13</v>
      </c>
      <c r="D38" s="1" t="s">
        <v>61</v>
      </c>
      <c r="E38" s="11">
        <v>25</v>
      </c>
      <c r="F38" s="11">
        <v>180</v>
      </c>
      <c r="G38" s="26">
        <v>4</v>
      </c>
      <c r="H38" s="27">
        <f t="shared" si="8"/>
        <v>45</v>
      </c>
      <c r="I38" s="27">
        <v>0</v>
      </c>
      <c r="J38" s="37">
        <v>0</v>
      </c>
      <c r="K38" s="69" t="s">
        <v>184</v>
      </c>
      <c r="L38" s="26" t="s">
        <v>125</v>
      </c>
      <c r="M38" s="28">
        <v>17400000</v>
      </c>
      <c r="N38" s="29">
        <f t="shared" si="12"/>
        <v>3375000</v>
      </c>
      <c r="O38" s="30">
        <f t="shared" si="14"/>
        <v>5500000</v>
      </c>
      <c r="P38" s="30">
        <v>0</v>
      </c>
      <c r="Q38" s="30">
        <v>0</v>
      </c>
      <c r="R38" s="30">
        <v>0</v>
      </c>
      <c r="S38" s="30">
        <v>0</v>
      </c>
      <c r="T38" s="30">
        <f t="shared" si="10"/>
        <v>26275000</v>
      </c>
      <c r="U38" s="30">
        <f t="shared" si="4"/>
        <v>3866.6666666666665</v>
      </c>
      <c r="V38" s="31" t="s">
        <v>55</v>
      </c>
      <c r="W38" s="61"/>
      <c r="X38" s="49">
        <f>5*$X$1</f>
        <v>0.6</v>
      </c>
      <c r="Y38" s="49">
        <f t="shared" si="15"/>
        <v>0.4</v>
      </c>
      <c r="Z38" s="49">
        <f>5*$Z$1</f>
        <v>0.75</v>
      </c>
      <c r="AA38" s="49">
        <f>5*$AA$1</f>
        <v>0.6</v>
      </c>
      <c r="AB38" s="49">
        <f>3*$AB$1</f>
        <v>0.54</v>
      </c>
      <c r="AC38" s="49">
        <f>4*$AC$1</f>
        <v>0.8</v>
      </c>
      <c r="AD38" s="49">
        <f>3*$AD$1</f>
        <v>0.44999999999999996</v>
      </c>
      <c r="AE38" s="32">
        <f t="shared" ref="AE38:AE47" si="17">SUM(X38:AD38)*80%</f>
        <v>3.3120000000000007</v>
      </c>
      <c r="AF38" s="32">
        <f>3*$AF$1</f>
        <v>0.60000000000000009</v>
      </c>
      <c r="AG38" s="33">
        <f t="shared" si="16"/>
        <v>3.9120000000000008</v>
      </c>
      <c r="AH38" s="72" t="s">
        <v>54</v>
      </c>
      <c r="AI38" s="61" t="s">
        <v>126</v>
      </c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</row>
    <row r="39" spans="1:114" s="3" customFormat="1" ht="45">
      <c r="A39" s="12">
        <v>3115</v>
      </c>
      <c r="B39" s="51" t="s">
        <v>95</v>
      </c>
      <c r="C39" s="11">
        <v>13</v>
      </c>
      <c r="D39" s="1" t="s">
        <v>61</v>
      </c>
      <c r="E39" s="11">
        <v>25</v>
      </c>
      <c r="F39" s="11">
        <v>180</v>
      </c>
      <c r="G39" s="26">
        <v>4</v>
      </c>
      <c r="H39" s="27">
        <f t="shared" si="8"/>
        <v>45</v>
      </c>
      <c r="I39" s="27">
        <v>0</v>
      </c>
      <c r="J39" s="37">
        <v>0</v>
      </c>
      <c r="K39" s="69" t="s">
        <v>249</v>
      </c>
      <c r="L39" s="26" t="s">
        <v>85</v>
      </c>
      <c r="M39" s="28">
        <v>15975000</v>
      </c>
      <c r="N39" s="29">
        <f t="shared" si="12"/>
        <v>3375000</v>
      </c>
      <c r="O39" s="30">
        <f t="shared" si="14"/>
        <v>5500000</v>
      </c>
      <c r="P39" s="30">
        <v>0</v>
      </c>
      <c r="Q39" s="30">
        <v>0</v>
      </c>
      <c r="R39" s="30">
        <v>0</v>
      </c>
      <c r="S39" s="30">
        <v>0</v>
      </c>
      <c r="T39" s="30">
        <f t="shared" si="10"/>
        <v>24850000</v>
      </c>
      <c r="U39" s="30">
        <f t="shared" si="4"/>
        <v>3550</v>
      </c>
      <c r="V39" s="31" t="s">
        <v>55</v>
      </c>
      <c r="W39" s="66"/>
      <c r="X39" s="49">
        <f>4*$X$1</f>
        <v>0.48</v>
      </c>
      <c r="Y39" s="49">
        <f t="shared" si="15"/>
        <v>0.4</v>
      </c>
      <c r="Z39" s="49">
        <f>4*$Z$1</f>
        <v>0.6</v>
      </c>
      <c r="AA39" s="49">
        <f>5*$AA$1</f>
        <v>0.6</v>
      </c>
      <c r="AB39" s="49">
        <f>4*$AB$1</f>
        <v>0.72</v>
      </c>
      <c r="AC39" s="49">
        <f>4*$AC$1</f>
        <v>0.8</v>
      </c>
      <c r="AD39" s="49">
        <f>4*$AD$1</f>
        <v>0.6</v>
      </c>
      <c r="AE39" s="32">
        <f t="shared" si="17"/>
        <v>3.3599999999999994</v>
      </c>
      <c r="AF39" s="32">
        <f>4*$AF$1</f>
        <v>0.8</v>
      </c>
      <c r="AG39" s="33">
        <f t="shared" si="16"/>
        <v>4.1599999999999993</v>
      </c>
      <c r="AH39" s="13" t="s">
        <v>54</v>
      </c>
      <c r="AI39" s="75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</row>
    <row r="40" spans="1:114" s="3" customFormat="1" ht="19.5" customHeight="1">
      <c r="A40" s="12">
        <v>3115</v>
      </c>
      <c r="B40" s="51" t="s">
        <v>95</v>
      </c>
      <c r="C40" s="11">
        <v>13</v>
      </c>
      <c r="D40" s="1" t="s">
        <v>61</v>
      </c>
      <c r="E40" s="11">
        <v>25</v>
      </c>
      <c r="F40" s="11">
        <v>180</v>
      </c>
      <c r="G40" s="26">
        <v>4</v>
      </c>
      <c r="H40" s="27">
        <f t="shared" si="8"/>
        <v>45</v>
      </c>
      <c r="I40" s="27">
        <v>0</v>
      </c>
      <c r="J40" s="37">
        <v>0</v>
      </c>
      <c r="K40" s="69" t="s">
        <v>82</v>
      </c>
      <c r="L40" s="26" t="s">
        <v>83</v>
      </c>
      <c r="M40" s="28">
        <v>18000000</v>
      </c>
      <c r="N40" s="29">
        <f t="shared" si="12"/>
        <v>3375000</v>
      </c>
      <c r="O40" s="30">
        <f t="shared" si="14"/>
        <v>5500000</v>
      </c>
      <c r="P40" s="30">
        <v>0</v>
      </c>
      <c r="Q40" s="30">
        <v>0</v>
      </c>
      <c r="R40" s="30">
        <v>0</v>
      </c>
      <c r="S40" s="30">
        <v>0</v>
      </c>
      <c r="T40" s="30">
        <f t="shared" ref="T40:T57" si="18">M40+N40+O40+P40+Q40+R40+S40</f>
        <v>26875000</v>
      </c>
      <c r="U40" s="30">
        <f t="shared" si="4"/>
        <v>4000</v>
      </c>
      <c r="V40" s="31" t="s">
        <v>55</v>
      </c>
      <c r="W40" s="61"/>
      <c r="X40" s="49">
        <f>5*$X$1</f>
        <v>0.6</v>
      </c>
      <c r="Y40" s="49">
        <f t="shared" si="15"/>
        <v>0.4</v>
      </c>
      <c r="Z40" s="49">
        <f>5*$Z$1</f>
        <v>0.75</v>
      </c>
      <c r="AA40" s="49">
        <f>4*$AA$1</f>
        <v>0.48</v>
      </c>
      <c r="AB40" s="49">
        <f>4*$AB$1</f>
        <v>0.72</v>
      </c>
      <c r="AC40" s="49">
        <f>2*$AC$1</f>
        <v>0.4</v>
      </c>
      <c r="AD40" s="49">
        <f>4*$AD$1</f>
        <v>0.6</v>
      </c>
      <c r="AE40" s="32">
        <f t="shared" si="17"/>
        <v>3.16</v>
      </c>
      <c r="AF40" s="32">
        <f>2*$AF$1</f>
        <v>0.4</v>
      </c>
      <c r="AG40" s="33">
        <f t="shared" si="16"/>
        <v>3.56</v>
      </c>
      <c r="AH40" s="13" t="s">
        <v>54</v>
      </c>
      <c r="AI40" s="66" t="s">
        <v>127</v>
      </c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</row>
    <row r="41" spans="1:114" s="3" customFormat="1" ht="16.5">
      <c r="A41" s="12">
        <v>3115</v>
      </c>
      <c r="B41" s="51" t="s">
        <v>95</v>
      </c>
      <c r="C41" s="11">
        <v>13</v>
      </c>
      <c r="D41" s="1" t="s">
        <v>61</v>
      </c>
      <c r="E41" s="11">
        <v>25</v>
      </c>
      <c r="F41" s="11">
        <v>180</v>
      </c>
      <c r="G41" s="26">
        <v>4</v>
      </c>
      <c r="H41" s="27">
        <f t="shared" si="8"/>
        <v>45</v>
      </c>
      <c r="I41" s="27">
        <v>0</v>
      </c>
      <c r="J41" s="37">
        <v>0</v>
      </c>
      <c r="K41" s="69" t="s">
        <v>128</v>
      </c>
      <c r="L41" s="26" t="s">
        <v>129</v>
      </c>
      <c r="M41" s="28">
        <v>17550000</v>
      </c>
      <c r="N41" s="29">
        <f t="shared" si="12"/>
        <v>3375000</v>
      </c>
      <c r="O41" s="30">
        <f t="shared" si="14"/>
        <v>5500000</v>
      </c>
      <c r="P41" s="30">
        <v>0</v>
      </c>
      <c r="Q41" s="30">
        <v>0</v>
      </c>
      <c r="R41" s="30">
        <v>0</v>
      </c>
      <c r="S41" s="30">
        <v>0</v>
      </c>
      <c r="T41" s="30">
        <f t="shared" si="18"/>
        <v>26425000</v>
      </c>
      <c r="U41" s="30">
        <f t="shared" si="4"/>
        <v>3900</v>
      </c>
      <c r="V41" s="31" t="s">
        <v>55</v>
      </c>
      <c r="W41" s="66"/>
      <c r="X41" s="49">
        <f>5*$X$1</f>
        <v>0.6</v>
      </c>
      <c r="Y41" s="49">
        <f t="shared" si="15"/>
        <v>0.4</v>
      </c>
      <c r="Z41" s="49">
        <f>5*$Z$1</f>
        <v>0.75</v>
      </c>
      <c r="AA41" s="153">
        <f>5*$AA$1</f>
        <v>0.6</v>
      </c>
      <c r="AB41" s="49">
        <f>4*$AB$1</f>
        <v>0.72</v>
      </c>
      <c r="AC41" s="49">
        <f>5*$AC$1</f>
        <v>1</v>
      </c>
      <c r="AD41" s="49">
        <f>3*$AD$1</f>
        <v>0.44999999999999996</v>
      </c>
      <c r="AE41" s="32">
        <f t="shared" si="17"/>
        <v>3.6160000000000005</v>
      </c>
      <c r="AF41" s="32">
        <f>3*$AF$1</f>
        <v>0.60000000000000009</v>
      </c>
      <c r="AG41" s="33">
        <f t="shared" si="16"/>
        <v>4.2160000000000011</v>
      </c>
      <c r="AH41" s="13" t="s">
        <v>54</v>
      </c>
      <c r="AI41" s="66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</row>
    <row r="42" spans="1:114" s="3" customFormat="1" ht="60">
      <c r="A42" s="12">
        <v>3115</v>
      </c>
      <c r="B42" s="51" t="s">
        <v>95</v>
      </c>
      <c r="C42" s="11">
        <v>13</v>
      </c>
      <c r="D42" s="1" t="s">
        <v>61</v>
      </c>
      <c r="E42" s="11">
        <v>25</v>
      </c>
      <c r="F42" s="11">
        <v>180</v>
      </c>
      <c r="G42" s="26">
        <v>4</v>
      </c>
      <c r="H42" s="27">
        <f t="shared" si="8"/>
        <v>45</v>
      </c>
      <c r="I42" s="27">
        <v>0</v>
      </c>
      <c r="J42" s="37">
        <v>0</v>
      </c>
      <c r="K42" s="69" t="s">
        <v>75</v>
      </c>
      <c r="L42" s="26" t="s">
        <v>76</v>
      </c>
      <c r="M42" s="28">
        <v>18000000</v>
      </c>
      <c r="N42" s="28">
        <f t="shared" si="12"/>
        <v>3375000</v>
      </c>
      <c r="O42" s="28">
        <f t="shared" si="14"/>
        <v>5500000</v>
      </c>
      <c r="P42" s="28">
        <v>0</v>
      </c>
      <c r="Q42" s="30">
        <v>0</v>
      </c>
      <c r="R42" s="30">
        <v>0</v>
      </c>
      <c r="S42" s="30">
        <v>0</v>
      </c>
      <c r="T42" s="30">
        <f t="shared" si="18"/>
        <v>26875000</v>
      </c>
      <c r="U42" s="30">
        <f t="shared" si="4"/>
        <v>4000</v>
      </c>
      <c r="V42" s="31" t="s">
        <v>55</v>
      </c>
      <c r="W42" s="61"/>
      <c r="X42" s="49">
        <f>5*$X$1</f>
        <v>0.6</v>
      </c>
      <c r="Y42" s="49">
        <f t="shared" si="15"/>
        <v>0.4</v>
      </c>
      <c r="Z42" s="49">
        <f>5*$Z$1</f>
        <v>0.75</v>
      </c>
      <c r="AA42" s="49">
        <f>4*$AA$1</f>
        <v>0.48</v>
      </c>
      <c r="AB42" s="49">
        <f>3*$AB$1</f>
        <v>0.54</v>
      </c>
      <c r="AC42" s="49">
        <f>4*$AC$1</f>
        <v>0.8</v>
      </c>
      <c r="AD42" s="49">
        <f>3*$AD$1</f>
        <v>0.44999999999999996</v>
      </c>
      <c r="AE42" s="32">
        <f t="shared" si="17"/>
        <v>3.2160000000000006</v>
      </c>
      <c r="AF42" s="32">
        <f>2*$AF$1</f>
        <v>0.4</v>
      </c>
      <c r="AG42" s="33">
        <f t="shared" si="16"/>
        <v>3.6160000000000005</v>
      </c>
      <c r="AH42" s="13" t="s">
        <v>54</v>
      </c>
      <c r="AI42" s="61" t="s">
        <v>130</v>
      </c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</row>
    <row r="43" spans="1:114" s="3" customFormat="1" ht="45">
      <c r="A43" s="12">
        <v>3115</v>
      </c>
      <c r="B43" s="51" t="s">
        <v>95</v>
      </c>
      <c r="C43" s="11">
        <v>13</v>
      </c>
      <c r="D43" s="1" t="s">
        <v>61</v>
      </c>
      <c r="E43" s="11">
        <v>25</v>
      </c>
      <c r="F43" s="11">
        <v>180</v>
      </c>
      <c r="G43" s="26">
        <v>4</v>
      </c>
      <c r="H43" s="27">
        <f t="shared" si="8"/>
        <v>45</v>
      </c>
      <c r="I43" s="27">
        <v>0</v>
      </c>
      <c r="J43" s="37">
        <v>0</v>
      </c>
      <c r="K43" s="69" t="s">
        <v>77</v>
      </c>
      <c r="L43" s="26" t="s">
        <v>78</v>
      </c>
      <c r="M43" s="28">
        <v>15003000</v>
      </c>
      <c r="N43" s="29">
        <f t="shared" si="12"/>
        <v>3375000</v>
      </c>
      <c r="O43" s="28">
        <f t="shared" si="14"/>
        <v>5500000</v>
      </c>
      <c r="P43" s="28">
        <v>0</v>
      </c>
      <c r="Q43" s="30">
        <v>0</v>
      </c>
      <c r="R43" s="30">
        <v>0</v>
      </c>
      <c r="S43" s="30">
        <v>0</v>
      </c>
      <c r="T43" s="30">
        <f t="shared" si="18"/>
        <v>23878000</v>
      </c>
      <c r="U43" s="30">
        <f t="shared" si="4"/>
        <v>3334</v>
      </c>
      <c r="V43" s="31" t="s">
        <v>55</v>
      </c>
      <c r="W43" s="66"/>
      <c r="X43" s="49">
        <f>4*$X$1</f>
        <v>0.48</v>
      </c>
      <c r="Y43" s="49">
        <f t="shared" si="15"/>
        <v>0.4</v>
      </c>
      <c r="Z43" s="49">
        <f>4*$Z$1</f>
        <v>0.6</v>
      </c>
      <c r="AA43" s="49">
        <f>5*$AA$1</f>
        <v>0.6</v>
      </c>
      <c r="AB43" s="49">
        <f>3*$AB$1</f>
        <v>0.54</v>
      </c>
      <c r="AC43" s="49">
        <f>1*$AC$1</f>
        <v>0.2</v>
      </c>
      <c r="AD43" s="49">
        <f>4*$AD$1</f>
        <v>0.6</v>
      </c>
      <c r="AE43" s="32">
        <f t="shared" si="17"/>
        <v>2.7360000000000007</v>
      </c>
      <c r="AF43" s="32">
        <f>5*$AF$1</f>
        <v>1</v>
      </c>
      <c r="AG43" s="33">
        <f t="shared" si="16"/>
        <v>3.7360000000000007</v>
      </c>
      <c r="AH43" s="13" t="s">
        <v>54</v>
      </c>
      <c r="AI43" s="66" t="s">
        <v>131</v>
      </c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</row>
    <row r="44" spans="1:114" s="4" customFormat="1" ht="45">
      <c r="A44" s="12">
        <v>3115</v>
      </c>
      <c r="B44" s="51" t="s">
        <v>95</v>
      </c>
      <c r="C44" s="11">
        <v>13</v>
      </c>
      <c r="D44" s="1" t="s">
        <v>61</v>
      </c>
      <c r="E44" s="11">
        <v>25</v>
      </c>
      <c r="F44" s="11">
        <v>180</v>
      </c>
      <c r="G44" s="26">
        <v>4</v>
      </c>
      <c r="H44" s="27">
        <f t="shared" si="8"/>
        <v>45</v>
      </c>
      <c r="I44" s="27">
        <v>0</v>
      </c>
      <c r="J44" s="37">
        <v>0</v>
      </c>
      <c r="K44" s="69" t="s">
        <v>68</v>
      </c>
      <c r="L44" s="26" t="s">
        <v>69</v>
      </c>
      <c r="M44" s="28">
        <v>19800000</v>
      </c>
      <c r="N44" s="29">
        <f t="shared" si="12"/>
        <v>3375000</v>
      </c>
      <c r="O44" s="28">
        <f t="shared" si="14"/>
        <v>5500000</v>
      </c>
      <c r="P44" s="28">
        <v>0</v>
      </c>
      <c r="Q44" s="30">
        <v>0</v>
      </c>
      <c r="R44" s="30">
        <v>0</v>
      </c>
      <c r="S44" s="30">
        <v>0</v>
      </c>
      <c r="T44" s="30">
        <f t="shared" si="18"/>
        <v>28675000</v>
      </c>
      <c r="U44" s="30">
        <f t="shared" si="4"/>
        <v>4400</v>
      </c>
      <c r="V44" s="31" t="s">
        <v>55</v>
      </c>
      <c r="W44" s="66"/>
      <c r="X44" s="49">
        <f>5*$X$1</f>
        <v>0.6</v>
      </c>
      <c r="Y44" s="49">
        <f t="shared" si="15"/>
        <v>0.4</v>
      </c>
      <c r="Z44" s="49">
        <f t="shared" ref="Z44:Z51" si="19">5*$Z$1</f>
        <v>0.75</v>
      </c>
      <c r="AA44" s="49">
        <f>4*$AA$1</f>
        <v>0.48</v>
      </c>
      <c r="AB44" s="49">
        <f>4*$AB$1</f>
        <v>0.72</v>
      </c>
      <c r="AC44" s="49">
        <f>4*$AC$1</f>
        <v>0.8</v>
      </c>
      <c r="AD44" s="49">
        <f>4*$AD$1</f>
        <v>0.6</v>
      </c>
      <c r="AE44" s="32">
        <f t="shared" si="17"/>
        <v>3.48</v>
      </c>
      <c r="AF44" s="32">
        <f>2*$AF$1</f>
        <v>0.4</v>
      </c>
      <c r="AG44" s="33">
        <f t="shared" si="16"/>
        <v>3.88</v>
      </c>
      <c r="AH44" s="50" t="s">
        <v>54</v>
      </c>
      <c r="AI44" s="66" t="s">
        <v>132</v>
      </c>
    </row>
    <row r="45" spans="1:114" s="3" customFormat="1" ht="30">
      <c r="A45" s="12">
        <v>3115</v>
      </c>
      <c r="B45" s="51" t="s">
        <v>95</v>
      </c>
      <c r="C45" s="11">
        <v>13</v>
      </c>
      <c r="D45" s="1" t="s">
        <v>61</v>
      </c>
      <c r="E45" s="11">
        <v>25</v>
      </c>
      <c r="F45" s="11">
        <v>180</v>
      </c>
      <c r="G45" s="26">
        <v>4</v>
      </c>
      <c r="H45" s="27">
        <f t="shared" si="8"/>
        <v>45</v>
      </c>
      <c r="I45" s="27">
        <v>0</v>
      </c>
      <c r="J45" s="37">
        <v>0</v>
      </c>
      <c r="K45" s="69" t="s">
        <v>251</v>
      </c>
      <c r="L45" s="26" t="s">
        <v>133</v>
      </c>
      <c r="M45" s="28">
        <v>15075000</v>
      </c>
      <c r="N45" s="29">
        <f t="shared" si="12"/>
        <v>3375000</v>
      </c>
      <c r="O45" s="28">
        <f t="shared" si="14"/>
        <v>5500000</v>
      </c>
      <c r="P45" s="28">
        <v>0</v>
      </c>
      <c r="Q45" s="30">
        <v>0</v>
      </c>
      <c r="R45" s="30">
        <v>0</v>
      </c>
      <c r="S45" s="30">
        <v>0</v>
      </c>
      <c r="T45" s="30">
        <f t="shared" si="18"/>
        <v>23950000</v>
      </c>
      <c r="U45" s="30">
        <f t="shared" si="4"/>
        <v>3350</v>
      </c>
      <c r="V45" s="31" t="s">
        <v>55</v>
      </c>
      <c r="W45" s="61"/>
      <c r="X45" s="49">
        <f>5*$X$1</f>
        <v>0.6</v>
      </c>
      <c r="Y45" s="49">
        <f t="shared" si="15"/>
        <v>0.4</v>
      </c>
      <c r="Z45" s="49">
        <f t="shared" si="19"/>
        <v>0.75</v>
      </c>
      <c r="AA45" s="49">
        <f>4*$AA$1</f>
        <v>0.48</v>
      </c>
      <c r="AB45" s="49">
        <f>3*$AB$1</f>
        <v>0.54</v>
      </c>
      <c r="AC45" s="49">
        <f>4*$AC$1</f>
        <v>0.8</v>
      </c>
      <c r="AD45" s="49">
        <f>3*$AD$1</f>
        <v>0.44999999999999996</v>
      </c>
      <c r="AE45" s="32">
        <f t="shared" si="17"/>
        <v>3.2160000000000006</v>
      </c>
      <c r="AF45" s="32">
        <f>5*$AF$1</f>
        <v>1</v>
      </c>
      <c r="AG45" s="33">
        <f t="shared" si="16"/>
        <v>4.2160000000000011</v>
      </c>
      <c r="AH45" s="13" t="s">
        <v>54</v>
      </c>
      <c r="AI45" s="61" t="s">
        <v>134</v>
      </c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</row>
    <row r="46" spans="1:114" s="3" customFormat="1" ht="30">
      <c r="A46" s="12">
        <v>3115</v>
      </c>
      <c r="B46" s="51" t="s">
        <v>95</v>
      </c>
      <c r="C46" s="11">
        <v>13</v>
      </c>
      <c r="D46" s="1" t="s">
        <v>61</v>
      </c>
      <c r="E46" s="11">
        <v>25</v>
      </c>
      <c r="F46" s="11">
        <v>180</v>
      </c>
      <c r="G46" s="26">
        <v>4</v>
      </c>
      <c r="H46" s="27">
        <f t="shared" si="8"/>
        <v>45</v>
      </c>
      <c r="I46" s="27">
        <v>0</v>
      </c>
      <c r="J46" s="37">
        <v>0</v>
      </c>
      <c r="K46" s="69" t="s">
        <v>90</v>
      </c>
      <c r="L46" s="26" t="s">
        <v>91</v>
      </c>
      <c r="M46" s="28">
        <v>18450000</v>
      </c>
      <c r="N46" s="29">
        <f t="shared" si="12"/>
        <v>3375000</v>
      </c>
      <c r="O46" s="28">
        <f t="shared" si="14"/>
        <v>5500000</v>
      </c>
      <c r="P46" s="28">
        <v>0</v>
      </c>
      <c r="Q46" s="30">
        <v>0</v>
      </c>
      <c r="R46" s="30">
        <v>0</v>
      </c>
      <c r="S46" s="30">
        <v>0</v>
      </c>
      <c r="T46" s="30">
        <f t="shared" si="18"/>
        <v>27325000</v>
      </c>
      <c r="U46" s="30">
        <f t="shared" si="4"/>
        <v>4100</v>
      </c>
      <c r="V46" s="31" t="s">
        <v>55</v>
      </c>
      <c r="W46" s="66"/>
      <c r="X46" s="49">
        <f>5*$X$1</f>
        <v>0.6</v>
      </c>
      <c r="Y46" s="49">
        <f t="shared" si="15"/>
        <v>0.4</v>
      </c>
      <c r="Z46" s="49">
        <f t="shared" si="19"/>
        <v>0.75</v>
      </c>
      <c r="AA46" s="49">
        <f t="shared" ref="AA46:AA56" si="20">5*$AA$1</f>
        <v>0.6</v>
      </c>
      <c r="AB46" s="49">
        <f>3*$AB$1</f>
        <v>0.54</v>
      </c>
      <c r="AC46" s="49">
        <f>5*$AC$1</f>
        <v>1</v>
      </c>
      <c r="AD46" s="49">
        <f>2*$AD$1</f>
        <v>0.3</v>
      </c>
      <c r="AE46" s="32">
        <f t="shared" si="17"/>
        <v>3.3520000000000003</v>
      </c>
      <c r="AF46" s="32">
        <f>2*$AF$1</f>
        <v>0.4</v>
      </c>
      <c r="AG46" s="33">
        <f t="shared" si="16"/>
        <v>3.7520000000000002</v>
      </c>
      <c r="AH46" s="13" t="s">
        <v>54</v>
      </c>
      <c r="AI46" s="61" t="s">
        <v>135</v>
      </c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</row>
    <row r="47" spans="1:114" s="3" customFormat="1" ht="16.5">
      <c r="A47" s="12">
        <v>3115</v>
      </c>
      <c r="B47" s="51" t="s">
        <v>95</v>
      </c>
      <c r="C47" s="11">
        <v>13</v>
      </c>
      <c r="D47" s="1" t="s">
        <v>61</v>
      </c>
      <c r="E47" s="11">
        <v>25</v>
      </c>
      <c r="F47" s="11">
        <v>180</v>
      </c>
      <c r="G47" s="26">
        <v>4</v>
      </c>
      <c r="H47" s="27">
        <f t="shared" si="8"/>
        <v>45</v>
      </c>
      <c r="I47" s="27">
        <v>0</v>
      </c>
      <c r="J47" s="37">
        <v>0</v>
      </c>
      <c r="K47" s="69" t="s">
        <v>136</v>
      </c>
      <c r="L47" s="26" t="s">
        <v>137</v>
      </c>
      <c r="M47" s="28">
        <v>15003000</v>
      </c>
      <c r="N47" s="29">
        <f t="shared" si="12"/>
        <v>3375000</v>
      </c>
      <c r="O47" s="28">
        <f t="shared" si="14"/>
        <v>5500000</v>
      </c>
      <c r="P47" s="28">
        <v>0</v>
      </c>
      <c r="Q47" s="30">
        <v>0</v>
      </c>
      <c r="R47" s="30">
        <v>0</v>
      </c>
      <c r="S47" s="30">
        <v>0</v>
      </c>
      <c r="T47" s="30">
        <f t="shared" si="18"/>
        <v>23878000</v>
      </c>
      <c r="U47" s="30">
        <f t="shared" si="4"/>
        <v>3334</v>
      </c>
      <c r="V47" s="31" t="s">
        <v>55</v>
      </c>
      <c r="W47" s="61"/>
      <c r="X47" s="49">
        <f>4*$X$1</f>
        <v>0.48</v>
      </c>
      <c r="Y47" s="49">
        <f t="shared" si="15"/>
        <v>0.4</v>
      </c>
      <c r="Z47" s="49">
        <f t="shared" si="19"/>
        <v>0.75</v>
      </c>
      <c r="AA47" s="49">
        <f t="shared" si="20"/>
        <v>0.6</v>
      </c>
      <c r="AB47" s="49">
        <f>4*$AB$1</f>
        <v>0.72</v>
      </c>
      <c r="AC47" s="49">
        <f>4*$AC$1</f>
        <v>0.8</v>
      </c>
      <c r="AD47" s="49">
        <f>4*$AD$1</f>
        <v>0.6</v>
      </c>
      <c r="AE47" s="32">
        <f t="shared" si="17"/>
        <v>3.48</v>
      </c>
      <c r="AF47" s="32">
        <f>5*$AF$1</f>
        <v>1</v>
      </c>
      <c r="AG47" s="33">
        <f t="shared" si="16"/>
        <v>4.4800000000000004</v>
      </c>
      <c r="AH47" s="13" t="s">
        <v>54</v>
      </c>
      <c r="AI47" s="61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</row>
    <row r="48" spans="1:114" s="4" customFormat="1" ht="45" customHeight="1">
      <c r="A48" s="82">
        <v>1026</v>
      </c>
      <c r="B48" s="83" t="s">
        <v>138</v>
      </c>
      <c r="C48" s="84">
        <v>13</v>
      </c>
      <c r="D48" s="85" t="s">
        <v>139</v>
      </c>
      <c r="E48" s="84">
        <v>18</v>
      </c>
      <c r="F48" s="86">
        <v>80</v>
      </c>
      <c r="G48" s="27">
        <v>3</v>
      </c>
      <c r="H48" s="27">
        <v>27</v>
      </c>
      <c r="I48" s="27">
        <v>0</v>
      </c>
      <c r="J48" s="37">
        <v>0</v>
      </c>
      <c r="K48" s="95" t="s">
        <v>140</v>
      </c>
      <c r="L48" s="86" t="s">
        <v>141</v>
      </c>
      <c r="M48" s="28">
        <v>6336000</v>
      </c>
      <c r="N48" s="29">
        <f t="shared" si="12"/>
        <v>1458000</v>
      </c>
      <c r="O48" s="28">
        <v>0</v>
      </c>
      <c r="P48" s="28">
        <v>720000</v>
      </c>
      <c r="Q48" s="30">
        <v>0</v>
      </c>
      <c r="R48" s="30">
        <v>0</v>
      </c>
      <c r="S48" s="30">
        <v>0</v>
      </c>
      <c r="T48" s="30">
        <f t="shared" si="18"/>
        <v>8514000</v>
      </c>
      <c r="U48" s="30">
        <f t="shared" si="4"/>
        <v>4400</v>
      </c>
      <c r="V48" s="31" t="s">
        <v>54</v>
      </c>
      <c r="W48" s="66" t="s">
        <v>236</v>
      </c>
      <c r="X48" s="49">
        <v>0</v>
      </c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49">
        <v>0</v>
      </c>
      <c r="AE48" s="32">
        <f t="shared" ref="AE48:AE55" si="21">SUM(X48:AD48)*80%</f>
        <v>0</v>
      </c>
      <c r="AF48" s="32">
        <v>0</v>
      </c>
      <c r="AG48" s="33">
        <f t="shared" ref="AG48:AG57" si="22">AE48+AF48</f>
        <v>0</v>
      </c>
      <c r="AH48" s="50" t="s">
        <v>54</v>
      </c>
      <c r="AI48" s="141" t="s">
        <v>157</v>
      </c>
    </row>
    <row r="49" spans="1:114" s="3" customFormat="1" ht="30">
      <c r="A49" s="12">
        <v>1089</v>
      </c>
      <c r="B49" s="51" t="s">
        <v>142</v>
      </c>
      <c r="C49" s="11">
        <v>13</v>
      </c>
      <c r="D49" s="1" t="s">
        <v>143</v>
      </c>
      <c r="E49" s="11">
        <v>18</v>
      </c>
      <c r="F49" s="26">
        <v>132</v>
      </c>
      <c r="G49" s="90">
        <v>4</v>
      </c>
      <c r="H49" s="90">
        <f t="shared" si="8"/>
        <v>33</v>
      </c>
      <c r="I49" s="90">
        <v>0</v>
      </c>
      <c r="J49" s="91">
        <v>0</v>
      </c>
      <c r="K49" s="69" t="s">
        <v>86</v>
      </c>
      <c r="L49" s="26" t="s">
        <v>87</v>
      </c>
      <c r="M49" s="28">
        <v>10456776</v>
      </c>
      <c r="N49" s="29">
        <f t="shared" si="12"/>
        <v>1782000</v>
      </c>
      <c r="O49" s="28">
        <v>0</v>
      </c>
      <c r="P49" s="28">
        <v>0</v>
      </c>
      <c r="Q49" s="30">
        <v>0</v>
      </c>
      <c r="R49" s="30">
        <v>0</v>
      </c>
      <c r="S49" s="30">
        <v>0</v>
      </c>
      <c r="T49" s="30">
        <f t="shared" si="18"/>
        <v>12238776</v>
      </c>
      <c r="U49" s="30">
        <f t="shared" ref="U49:U68" si="23">M49/E49/F49</f>
        <v>4401</v>
      </c>
      <c r="V49" s="31" t="s">
        <v>55</v>
      </c>
      <c r="W49" s="66"/>
      <c r="X49" s="49">
        <f>5*$X$1</f>
        <v>0.6</v>
      </c>
      <c r="Y49" s="49">
        <f t="shared" si="15"/>
        <v>0.4</v>
      </c>
      <c r="Z49" s="49">
        <f t="shared" si="19"/>
        <v>0.75</v>
      </c>
      <c r="AA49" s="49">
        <f t="shared" si="20"/>
        <v>0.6</v>
      </c>
      <c r="AB49" s="49">
        <f>3*$AB$1</f>
        <v>0.54</v>
      </c>
      <c r="AC49" s="49">
        <f>5*$AC$1</f>
        <v>1</v>
      </c>
      <c r="AD49" s="49">
        <v>0.6</v>
      </c>
      <c r="AE49" s="32">
        <f t="shared" si="21"/>
        <v>3.5920000000000005</v>
      </c>
      <c r="AF49" s="32">
        <f>5*$AF$1</f>
        <v>1</v>
      </c>
      <c r="AG49" s="33">
        <f t="shared" si="22"/>
        <v>4.5920000000000005</v>
      </c>
      <c r="AH49" s="13" t="s">
        <v>55</v>
      </c>
      <c r="AI49" s="61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</row>
    <row r="50" spans="1:114" s="3" customFormat="1" ht="30">
      <c r="A50" s="12">
        <v>1089</v>
      </c>
      <c r="B50" s="51" t="s">
        <v>142</v>
      </c>
      <c r="C50" s="11">
        <v>13</v>
      </c>
      <c r="D50" s="1" t="s">
        <v>143</v>
      </c>
      <c r="E50" s="11">
        <v>18</v>
      </c>
      <c r="F50" s="26">
        <v>132</v>
      </c>
      <c r="G50" s="27">
        <v>4</v>
      </c>
      <c r="H50" s="27">
        <f>F50/G50</f>
        <v>33</v>
      </c>
      <c r="I50" s="27">
        <v>0</v>
      </c>
      <c r="J50" s="37">
        <v>0</v>
      </c>
      <c r="K50" s="69" t="s">
        <v>144</v>
      </c>
      <c r="L50" s="26" t="s">
        <v>145</v>
      </c>
      <c r="M50" s="28">
        <v>12117600</v>
      </c>
      <c r="N50" s="29">
        <f t="shared" si="12"/>
        <v>1782000</v>
      </c>
      <c r="O50" s="28">
        <v>0</v>
      </c>
      <c r="P50" s="28">
        <v>0</v>
      </c>
      <c r="Q50" s="30">
        <v>0</v>
      </c>
      <c r="R50" s="30">
        <v>0</v>
      </c>
      <c r="S50" s="30">
        <v>0</v>
      </c>
      <c r="T50" s="30">
        <f t="shared" si="18"/>
        <v>13899600</v>
      </c>
      <c r="U50" s="30">
        <f t="shared" si="23"/>
        <v>5100</v>
      </c>
      <c r="V50" s="31" t="s">
        <v>55</v>
      </c>
      <c r="W50" s="66"/>
      <c r="X50" s="49">
        <f>5*$X$1</f>
        <v>0.6</v>
      </c>
      <c r="Y50" s="49">
        <f t="shared" si="15"/>
        <v>0.4</v>
      </c>
      <c r="Z50" s="49">
        <f t="shared" si="19"/>
        <v>0.75</v>
      </c>
      <c r="AA50" s="49">
        <f t="shared" si="20"/>
        <v>0.6</v>
      </c>
      <c r="AB50" s="49">
        <f>5*$AB$1</f>
        <v>0.89999999999999991</v>
      </c>
      <c r="AC50" s="49">
        <f>4*$AC$1</f>
        <v>0.8</v>
      </c>
      <c r="AD50" s="49">
        <f>4*$AD$1</f>
        <v>0.6</v>
      </c>
      <c r="AE50" s="32">
        <f t="shared" si="21"/>
        <v>3.7199999999999998</v>
      </c>
      <c r="AF50" s="32">
        <f>3*$AF$1</f>
        <v>0.60000000000000009</v>
      </c>
      <c r="AG50" s="33">
        <f t="shared" si="22"/>
        <v>4.32</v>
      </c>
      <c r="AH50" s="13" t="s">
        <v>54</v>
      </c>
      <c r="AI50" s="61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</row>
    <row r="51" spans="1:114" s="3" customFormat="1" ht="30">
      <c r="A51" s="12">
        <v>1017</v>
      </c>
      <c r="B51" s="51" t="s">
        <v>146</v>
      </c>
      <c r="C51" s="11">
        <v>13</v>
      </c>
      <c r="D51" s="1" t="s">
        <v>147</v>
      </c>
      <c r="E51" s="11">
        <v>18</v>
      </c>
      <c r="F51" s="26">
        <v>120</v>
      </c>
      <c r="G51" s="27">
        <v>3</v>
      </c>
      <c r="H51" s="27">
        <f t="shared" si="8"/>
        <v>40</v>
      </c>
      <c r="I51" s="27">
        <v>0</v>
      </c>
      <c r="J51" s="37">
        <v>0</v>
      </c>
      <c r="K51" s="69" t="s">
        <v>80</v>
      </c>
      <c r="L51" s="26" t="s">
        <v>81</v>
      </c>
      <c r="M51" s="28">
        <v>5713200</v>
      </c>
      <c r="N51" s="29">
        <f t="shared" si="12"/>
        <v>2160000</v>
      </c>
      <c r="O51" s="28">
        <v>0</v>
      </c>
      <c r="P51" s="28">
        <v>0</v>
      </c>
      <c r="Q51" s="30">
        <v>0</v>
      </c>
      <c r="R51" s="30">
        <v>0</v>
      </c>
      <c r="S51" s="30">
        <v>0</v>
      </c>
      <c r="T51" s="30">
        <f t="shared" si="18"/>
        <v>7873200</v>
      </c>
      <c r="U51" s="30">
        <f t="shared" si="23"/>
        <v>2645</v>
      </c>
      <c r="V51" s="31" t="s">
        <v>55</v>
      </c>
      <c r="W51" s="66"/>
      <c r="X51" s="49">
        <f>4*$X$1</f>
        <v>0.48</v>
      </c>
      <c r="Y51" s="49">
        <f t="shared" si="15"/>
        <v>0.4</v>
      </c>
      <c r="Z51" s="49">
        <f t="shared" si="19"/>
        <v>0.75</v>
      </c>
      <c r="AA51" s="49">
        <f t="shared" si="20"/>
        <v>0.6</v>
      </c>
      <c r="AB51" s="49">
        <f>4*$AB$1</f>
        <v>0.72</v>
      </c>
      <c r="AC51" s="49">
        <f>4*$AC$1</f>
        <v>0.8</v>
      </c>
      <c r="AD51" s="49">
        <f>3*$AD$1</f>
        <v>0.44999999999999996</v>
      </c>
      <c r="AE51" s="32">
        <f t="shared" si="21"/>
        <v>3.3600000000000003</v>
      </c>
      <c r="AF51" s="32">
        <f>5*$AF$1</f>
        <v>1</v>
      </c>
      <c r="AG51" s="33">
        <f t="shared" si="22"/>
        <v>4.3600000000000003</v>
      </c>
      <c r="AH51" s="13" t="s">
        <v>55</v>
      </c>
      <c r="AI51" s="61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</row>
    <row r="52" spans="1:114" s="3" customFormat="1" ht="60">
      <c r="A52" s="12">
        <v>1017</v>
      </c>
      <c r="B52" s="51" t="s">
        <v>146</v>
      </c>
      <c r="C52" s="11">
        <v>13</v>
      </c>
      <c r="D52" s="1" t="s">
        <v>147</v>
      </c>
      <c r="E52" s="11">
        <v>18</v>
      </c>
      <c r="F52" s="26">
        <v>120</v>
      </c>
      <c r="G52" s="27">
        <v>3</v>
      </c>
      <c r="H52" s="27">
        <f t="shared" si="8"/>
        <v>40</v>
      </c>
      <c r="I52" s="27">
        <v>0</v>
      </c>
      <c r="J52" s="37">
        <v>0</v>
      </c>
      <c r="K52" s="69" t="s">
        <v>148</v>
      </c>
      <c r="L52" s="26" t="s">
        <v>149</v>
      </c>
      <c r="M52" s="28">
        <v>5508000</v>
      </c>
      <c r="N52" s="29">
        <f t="shared" si="12"/>
        <v>2160000</v>
      </c>
      <c r="O52" s="28">
        <v>0</v>
      </c>
      <c r="P52" s="28">
        <v>0</v>
      </c>
      <c r="Q52" s="30">
        <v>0</v>
      </c>
      <c r="R52" s="30">
        <v>0</v>
      </c>
      <c r="S52" s="30">
        <v>0</v>
      </c>
      <c r="T52" s="30">
        <f t="shared" si="18"/>
        <v>7668000</v>
      </c>
      <c r="U52" s="30">
        <f t="shared" si="23"/>
        <v>2550</v>
      </c>
      <c r="V52" s="31" t="s">
        <v>55</v>
      </c>
      <c r="W52" s="66"/>
      <c r="X52" s="49">
        <f>4*$X$1</f>
        <v>0.48</v>
      </c>
      <c r="Y52" s="49">
        <f t="shared" si="15"/>
        <v>0.4</v>
      </c>
      <c r="Z52" s="49">
        <f>4*$Z$1</f>
        <v>0.6</v>
      </c>
      <c r="AA52" s="49">
        <f>4*$AA$1</f>
        <v>0.48</v>
      </c>
      <c r="AB52" s="49">
        <f>4*$AB$1</f>
        <v>0.72</v>
      </c>
      <c r="AC52" s="49">
        <f>4*$AC$1</f>
        <v>0.8</v>
      </c>
      <c r="AD52" s="49">
        <f>3*$AD$1</f>
        <v>0.44999999999999996</v>
      </c>
      <c r="AE52" s="32">
        <f t="shared" si="21"/>
        <v>3.1440000000000001</v>
      </c>
      <c r="AF52" s="32">
        <f>5*$AF$1</f>
        <v>1</v>
      </c>
      <c r="AG52" s="33">
        <f t="shared" si="22"/>
        <v>4.1440000000000001</v>
      </c>
      <c r="AH52" s="13" t="s">
        <v>54</v>
      </c>
      <c r="AI52" s="61" t="s">
        <v>152</v>
      </c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</row>
    <row r="53" spans="1:114" s="3" customFormat="1" ht="30">
      <c r="A53" s="12">
        <v>1017</v>
      </c>
      <c r="B53" s="51" t="s">
        <v>146</v>
      </c>
      <c r="C53" s="11">
        <v>13</v>
      </c>
      <c r="D53" s="1" t="s">
        <v>147</v>
      </c>
      <c r="E53" s="11">
        <v>18</v>
      </c>
      <c r="F53" s="26">
        <v>120</v>
      </c>
      <c r="G53" s="27">
        <v>3</v>
      </c>
      <c r="H53" s="27">
        <f t="shared" si="8"/>
        <v>40</v>
      </c>
      <c r="I53" s="27">
        <v>0</v>
      </c>
      <c r="J53" s="37">
        <v>0</v>
      </c>
      <c r="K53" s="69" t="s">
        <v>150</v>
      </c>
      <c r="L53" s="26" t="s">
        <v>151</v>
      </c>
      <c r="M53" s="28">
        <v>6264000</v>
      </c>
      <c r="N53" s="29">
        <f t="shared" si="12"/>
        <v>2160000</v>
      </c>
      <c r="O53" s="28">
        <v>0</v>
      </c>
      <c r="P53" s="28">
        <v>0</v>
      </c>
      <c r="Q53" s="30">
        <v>0</v>
      </c>
      <c r="R53" s="30">
        <v>0</v>
      </c>
      <c r="S53" s="30">
        <v>0</v>
      </c>
      <c r="T53" s="30">
        <f t="shared" si="18"/>
        <v>8424000</v>
      </c>
      <c r="U53" s="30">
        <f t="shared" si="23"/>
        <v>2900</v>
      </c>
      <c r="V53" s="31" t="s">
        <v>55</v>
      </c>
      <c r="W53" s="66"/>
      <c r="X53" s="49">
        <f>5*$X$1</f>
        <v>0.6</v>
      </c>
      <c r="Y53" s="49">
        <f t="shared" si="15"/>
        <v>0.4</v>
      </c>
      <c r="Z53" s="49">
        <f>5*$Z$1</f>
        <v>0.75</v>
      </c>
      <c r="AA53" s="49">
        <f>4*$AA$1</f>
        <v>0.48</v>
      </c>
      <c r="AB53" s="49">
        <f>4*$AB$1</f>
        <v>0.72</v>
      </c>
      <c r="AC53" s="49">
        <f>4*$AC$1</f>
        <v>0.8</v>
      </c>
      <c r="AD53" s="49">
        <f>3*$AD$1</f>
        <v>0.44999999999999996</v>
      </c>
      <c r="AE53" s="32">
        <f t="shared" si="21"/>
        <v>3.3600000000000003</v>
      </c>
      <c r="AF53" s="32">
        <f>3*$AF$1</f>
        <v>0.60000000000000009</v>
      </c>
      <c r="AG53" s="33">
        <f t="shared" si="22"/>
        <v>3.9600000000000004</v>
      </c>
      <c r="AH53" s="13" t="s">
        <v>54</v>
      </c>
      <c r="AI53" s="61" t="s">
        <v>153</v>
      </c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</row>
    <row r="54" spans="1:114" s="3" customFormat="1" ht="30">
      <c r="A54" s="12">
        <v>1049</v>
      </c>
      <c r="B54" s="51" t="s">
        <v>154</v>
      </c>
      <c r="C54" s="11">
        <v>13</v>
      </c>
      <c r="D54" s="1" t="s">
        <v>155</v>
      </c>
      <c r="E54" s="11">
        <v>18</v>
      </c>
      <c r="F54" s="26">
        <v>102</v>
      </c>
      <c r="G54" s="90">
        <v>5</v>
      </c>
      <c r="H54" s="90">
        <v>21</v>
      </c>
      <c r="I54" s="90">
        <v>0</v>
      </c>
      <c r="J54" s="91">
        <v>0</v>
      </c>
      <c r="K54" s="69" t="s">
        <v>86</v>
      </c>
      <c r="L54" s="26" t="s">
        <v>87</v>
      </c>
      <c r="M54" s="28">
        <v>4590000</v>
      </c>
      <c r="N54" s="29">
        <f t="shared" si="12"/>
        <v>1134000</v>
      </c>
      <c r="O54" s="28">
        <v>0</v>
      </c>
      <c r="P54" s="28">
        <v>450000</v>
      </c>
      <c r="Q54" s="30">
        <v>0</v>
      </c>
      <c r="R54" s="30">
        <v>0</v>
      </c>
      <c r="S54" s="30">
        <v>0</v>
      </c>
      <c r="T54" s="30">
        <f t="shared" si="18"/>
        <v>6174000</v>
      </c>
      <c r="U54" s="30">
        <f t="shared" si="23"/>
        <v>2500</v>
      </c>
      <c r="V54" s="31" t="s">
        <v>55</v>
      </c>
      <c r="W54" s="66"/>
      <c r="X54" s="49">
        <f>5*$X$1</f>
        <v>0.6</v>
      </c>
      <c r="Y54" s="49">
        <f t="shared" si="15"/>
        <v>0.4</v>
      </c>
      <c r="Z54" s="49">
        <f>4*$Z$1</f>
        <v>0.6</v>
      </c>
      <c r="AA54" s="49">
        <f>4*$AA$1</f>
        <v>0.48</v>
      </c>
      <c r="AB54" s="49">
        <f>4*$AB$1</f>
        <v>0.72</v>
      </c>
      <c r="AC54" s="49">
        <f>4*$AC$1</f>
        <v>0.8</v>
      </c>
      <c r="AD54" s="49">
        <f>4*$AD$1</f>
        <v>0.6</v>
      </c>
      <c r="AE54" s="32">
        <f t="shared" si="21"/>
        <v>3.3599999999999994</v>
      </c>
      <c r="AF54" s="32">
        <f>5*$AF$1</f>
        <v>1</v>
      </c>
      <c r="AG54" s="33">
        <f t="shared" si="22"/>
        <v>4.3599999999999994</v>
      </c>
      <c r="AH54" s="13" t="s">
        <v>55</v>
      </c>
      <c r="AI54" s="61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</row>
    <row r="55" spans="1:114" s="3" customFormat="1" ht="45">
      <c r="A55" s="12">
        <v>1049</v>
      </c>
      <c r="B55" s="51" t="s">
        <v>154</v>
      </c>
      <c r="C55" s="11">
        <v>13</v>
      </c>
      <c r="D55" s="1" t="s">
        <v>155</v>
      </c>
      <c r="E55" s="11">
        <v>18</v>
      </c>
      <c r="F55" s="26">
        <v>102</v>
      </c>
      <c r="G55" s="27">
        <v>5</v>
      </c>
      <c r="H55" s="27">
        <v>21</v>
      </c>
      <c r="I55" s="27">
        <v>0</v>
      </c>
      <c r="J55" s="37">
        <v>0</v>
      </c>
      <c r="K55" s="69" t="s">
        <v>140</v>
      </c>
      <c r="L55" s="26" t="s">
        <v>141</v>
      </c>
      <c r="M55" s="28">
        <v>5875200</v>
      </c>
      <c r="N55" s="29">
        <f t="shared" si="12"/>
        <v>1134000</v>
      </c>
      <c r="O55" s="28">
        <v>0</v>
      </c>
      <c r="P55" s="28">
        <v>450000</v>
      </c>
      <c r="Q55" s="30">
        <v>0</v>
      </c>
      <c r="R55" s="30">
        <v>0</v>
      </c>
      <c r="S55" s="30">
        <v>0</v>
      </c>
      <c r="T55" s="30">
        <f t="shared" si="18"/>
        <v>7459200</v>
      </c>
      <c r="U55" s="30">
        <f t="shared" si="23"/>
        <v>3200</v>
      </c>
      <c r="V55" s="31" t="s">
        <v>54</v>
      </c>
      <c r="W55" s="61" t="s">
        <v>156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32">
        <f t="shared" si="21"/>
        <v>0</v>
      </c>
      <c r="AF55" s="32">
        <v>0</v>
      </c>
      <c r="AG55" s="33">
        <f t="shared" si="22"/>
        <v>0</v>
      </c>
      <c r="AH55" s="13" t="s">
        <v>54</v>
      </c>
      <c r="AI55" s="61" t="s">
        <v>156</v>
      </c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</row>
    <row r="56" spans="1:114" s="3" customFormat="1" ht="38.25" customHeight="1">
      <c r="A56" s="12">
        <v>1049</v>
      </c>
      <c r="B56" s="51" t="s">
        <v>154</v>
      </c>
      <c r="C56" s="11">
        <v>13</v>
      </c>
      <c r="D56" s="1" t="s">
        <v>155</v>
      </c>
      <c r="E56" s="11">
        <v>18</v>
      </c>
      <c r="F56" s="26">
        <v>102</v>
      </c>
      <c r="G56" s="27">
        <v>5</v>
      </c>
      <c r="H56" s="27">
        <v>21</v>
      </c>
      <c r="I56" s="27">
        <v>0</v>
      </c>
      <c r="J56" s="37">
        <v>0</v>
      </c>
      <c r="K56" s="69" t="s">
        <v>158</v>
      </c>
      <c r="L56" s="26" t="s">
        <v>159</v>
      </c>
      <c r="M56" s="28">
        <v>5967000</v>
      </c>
      <c r="N56" s="29">
        <f t="shared" si="12"/>
        <v>1134000</v>
      </c>
      <c r="O56" s="28">
        <v>0</v>
      </c>
      <c r="P56" s="28">
        <v>450000</v>
      </c>
      <c r="Q56" s="30">
        <v>0</v>
      </c>
      <c r="R56" s="30">
        <v>0</v>
      </c>
      <c r="S56" s="30">
        <v>0</v>
      </c>
      <c r="T56" s="30">
        <f t="shared" si="18"/>
        <v>7551000</v>
      </c>
      <c r="U56" s="30">
        <f t="shared" si="23"/>
        <v>3250</v>
      </c>
      <c r="V56" s="31" t="s">
        <v>55</v>
      </c>
      <c r="W56" s="66"/>
      <c r="X56" s="49">
        <f>5*$X$1</f>
        <v>0.6</v>
      </c>
      <c r="Y56" s="49">
        <f>5*$Y$1</f>
        <v>0.4</v>
      </c>
      <c r="Z56" s="49">
        <f>5*$Z$1</f>
        <v>0.75</v>
      </c>
      <c r="AA56" s="49">
        <f t="shared" si="20"/>
        <v>0.6</v>
      </c>
      <c r="AB56" s="49">
        <f>5*$AB$1</f>
        <v>0.89999999999999991</v>
      </c>
      <c r="AC56" s="49">
        <f>4*$AC$1</f>
        <v>0.8</v>
      </c>
      <c r="AD56" s="49">
        <f>4*$AD$1</f>
        <v>0.6</v>
      </c>
      <c r="AE56" s="32">
        <f t="shared" ref="AE56:AE63" si="24">SUM(X56:AD56)*80%</f>
        <v>3.7199999999999998</v>
      </c>
      <c r="AF56" s="32">
        <f>3*$AF$1</f>
        <v>0.60000000000000009</v>
      </c>
      <c r="AG56" s="33">
        <f t="shared" si="22"/>
        <v>4.32</v>
      </c>
      <c r="AH56" s="13" t="s">
        <v>54</v>
      </c>
      <c r="AI56" s="61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</row>
    <row r="57" spans="1:114" s="3" customFormat="1" ht="30">
      <c r="A57" s="12">
        <v>1049</v>
      </c>
      <c r="B57" s="51" t="s">
        <v>154</v>
      </c>
      <c r="C57" s="11">
        <v>13</v>
      </c>
      <c r="D57" s="1" t="s">
        <v>155</v>
      </c>
      <c r="E57" s="11">
        <v>18</v>
      </c>
      <c r="F57" s="26">
        <v>102</v>
      </c>
      <c r="G57" s="27">
        <v>5</v>
      </c>
      <c r="H57" s="27">
        <v>21</v>
      </c>
      <c r="I57" s="27">
        <v>0</v>
      </c>
      <c r="J57" s="37">
        <v>0</v>
      </c>
      <c r="K57" s="69" t="s">
        <v>160</v>
      </c>
      <c r="L57" s="26" t="s">
        <v>161</v>
      </c>
      <c r="M57" s="28">
        <v>5324000</v>
      </c>
      <c r="N57" s="29">
        <f t="shared" ref="N57:N74" si="25">H57*E57*3000</f>
        <v>1134000</v>
      </c>
      <c r="O57" s="28">
        <v>0</v>
      </c>
      <c r="P57" s="28">
        <v>0</v>
      </c>
      <c r="Q57" s="30">
        <v>0</v>
      </c>
      <c r="R57" s="30">
        <v>0</v>
      </c>
      <c r="S57" s="30">
        <v>0</v>
      </c>
      <c r="T57" s="30">
        <f t="shared" si="18"/>
        <v>6458000</v>
      </c>
      <c r="U57" s="30">
        <f t="shared" si="23"/>
        <v>2899.7821350762524</v>
      </c>
      <c r="V57" s="31" t="s">
        <v>54</v>
      </c>
      <c r="W57" s="66" t="s">
        <v>167</v>
      </c>
      <c r="X57" s="49">
        <v>0</v>
      </c>
      <c r="Y57" s="49">
        <v>0</v>
      </c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32">
        <f t="shared" si="24"/>
        <v>0</v>
      </c>
      <c r="AF57" s="32">
        <v>0</v>
      </c>
      <c r="AG57" s="33">
        <f t="shared" si="22"/>
        <v>0</v>
      </c>
      <c r="AH57" s="13" t="s">
        <v>54</v>
      </c>
      <c r="AI57" s="61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</row>
    <row r="58" spans="1:114" s="3" customFormat="1" ht="30">
      <c r="A58" s="12">
        <v>1039</v>
      </c>
      <c r="B58" s="51" t="s">
        <v>162</v>
      </c>
      <c r="C58" s="11">
        <v>13</v>
      </c>
      <c r="D58" s="1" t="s">
        <v>139</v>
      </c>
      <c r="E58" s="11">
        <v>18</v>
      </c>
      <c r="F58" s="26">
        <v>104</v>
      </c>
      <c r="G58" s="27">
        <v>4</v>
      </c>
      <c r="H58" s="27">
        <f t="shared" si="8"/>
        <v>26</v>
      </c>
      <c r="I58" s="27">
        <v>0</v>
      </c>
      <c r="J58" s="37">
        <v>0</v>
      </c>
      <c r="K58" s="69" t="s">
        <v>163</v>
      </c>
      <c r="L58" s="26" t="s">
        <v>164</v>
      </c>
      <c r="M58" s="28">
        <v>8234000</v>
      </c>
      <c r="N58" s="29">
        <f t="shared" si="25"/>
        <v>1404000</v>
      </c>
      <c r="O58" s="28">
        <f>E58*220000</f>
        <v>3960000</v>
      </c>
      <c r="P58" s="28">
        <v>0</v>
      </c>
      <c r="Q58" s="30">
        <v>0</v>
      </c>
      <c r="R58" s="30">
        <v>0</v>
      </c>
      <c r="S58" s="30">
        <v>0</v>
      </c>
      <c r="T58" s="30">
        <f t="shared" ref="T58:T96" si="26">M58+N58+O58+P58+Q58+R58+S58</f>
        <v>13598000</v>
      </c>
      <c r="U58" s="30">
        <f t="shared" si="23"/>
        <v>4398.5042735042734</v>
      </c>
      <c r="V58" s="31" t="s">
        <v>55</v>
      </c>
      <c r="W58" s="66"/>
      <c r="X58" s="49">
        <f>5*$X$1</f>
        <v>0.6</v>
      </c>
      <c r="Y58" s="49">
        <f>4*$Y$1</f>
        <v>0.32</v>
      </c>
      <c r="Z58" s="49">
        <f>4*$Z$1</f>
        <v>0.6</v>
      </c>
      <c r="AA58" s="49">
        <f>5*$AA$1</f>
        <v>0.6</v>
      </c>
      <c r="AB58" s="49">
        <f>3*$AB$1</f>
        <v>0.54</v>
      </c>
      <c r="AC58" s="49">
        <f>4*$AC$1</f>
        <v>0.8</v>
      </c>
      <c r="AD58" s="49">
        <f>3*$AD$1</f>
        <v>0.44999999999999996</v>
      </c>
      <c r="AE58" s="32">
        <f t="shared" si="24"/>
        <v>3.1280000000000001</v>
      </c>
      <c r="AF58" s="32">
        <f>5*$AF$1</f>
        <v>1</v>
      </c>
      <c r="AG58" s="33">
        <f t="shared" ref="AG58:AG63" si="27">AE58+AF58</f>
        <v>4.1280000000000001</v>
      </c>
      <c r="AH58" s="13" t="s">
        <v>54</v>
      </c>
      <c r="AI58" s="61" t="s">
        <v>165</v>
      </c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</row>
    <row r="59" spans="1:114" s="3" customFormat="1" ht="16.5">
      <c r="A59" s="12">
        <v>1039</v>
      </c>
      <c r="B59" s="51" t="s">
        <v>162</v>
      </c>
      <c r="C59" s="11">
        <v>13</v>
      </c>
      <c r="D59" s="1" t="s">
        <v>139</v>
      </c>
      <c r="E59" s="11">
        <v>18</v>
      </c>
      <c r="F59" s="26">
        <v>104</v>
      </c>
      <c r="G59" s="27">
        <v>4</v>
      </c>
      <c r="H59" s="27">
        <f t="shared" si="8"/>
        <v>26</v>
      </c>
      <c r="I59" s="27">
        <v>0</v>
      </c>
      <c r="J59" s="37">
        <v>0</v>
      </c>
      <c r="K59" s="69" t="s">
        <v>68</v>
      </c>
      <c r="L59" s="26" t="s">
        <v>69</v>
      </c>
      <c r="M59" s="28">
        <v>8236000</v>
      </c>
      <c r="N59" s="29">
        <f t="shared" si="25"/>
        <v>1404000</v>
      </c>
      <c r="O59" s="28">
        <f>E59*220000</f>
        <v>3960000</v>
      </c>
      <c r="P59" s="28">
        <v>0</v>
      </c>
      <c r="Q59" s="30">
        <v>0</v>
      </c>
      <c r="R59" s="30">
        <v>0</v>
      </c>
      <c r="S59" s="30">
        <v>0</v>
      </c>
      <c r="T59" s="30">
        <f t="shared" si="26"/>
        <v>13600000</v>
      </c>
      <c r="U59" s="30">
        <f t="shared" si="23"/>
        <v>4399.5726495726494</v>
      </c>
      <c r="V59" s="31" t="s">
        <v>55</v>
      </c>
      <c r="W59" s="66"/>
      <c r="X59" s="49">
        <f>5*$X$1</f>
        <v>0.6</v>
      </c>
      <c r="Y59" s="49">
        <f>5*$Y$1</f>
        <v>0.4</v>
      </c>
      <c r="Z59" s="49">
        <f>5*$Z$1</f>
        <v>0.75</v>
      </c>
      <c r="AA59" s="49">
        <f>4*$AA$1</f>
        <v>0.48</v>
      </c>
      <c r="AB59" s="49">
        <f>5*$AB$1</f>
        <v>0.89999999999999991</v>
      </c>
      <c r="AC59" s="49">
        <f>4*$AC$1</f>
        <v>0.8</v>
      </c>
      <c r="AD59" s="49">
        <f>4*$AD$1</f>
        <v>0.6</v>
      </c>
      <c r="AE59" s="32">
        <f t="shared" si="24"/>
        <v>3.6239999999999997</v>
      </c>
      <c r="AF59" s="32">
        <f>5*$AF$1</f>
        <v>1</v>
      </c>
      <c r="AG59" s="33">
        <f t="shared" si="27"/>
        <v>4.6239999999999997</v>
      </c>
      <c r="AH59" s="13" t="s">
        <v>55</v>
      </c>
      <c r="AI59" s="61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</row>
    <row r="60" spans="1:114" s="3" customFormat="1" ht="48" customHeight="1">
      <c r="A60" s="12">
        <v>1070</v>
      </c>
      <c r="B60" s="51" t="s">
        <v>166</v>
      </c>
      <c r="C60" s="11">
        <v>13</v>
      </c>
      <c r="D60" s="1" t="s">
        <v>155</v>
      </c>
      <c r="E60" s="11">
        <v>18</v>
      </c>
      <c r="F60" s="26">
        <v>158</v>
      </c>
      <c r="G60" s="27">
        <v>5</v>
      </c>
      <c r="H60" s="27">
        <v>32</v>
      </c>
      <c r="I60" s="27">
        <v>0</v>
      </c>
      <c r="J60" s="37">
        <v>0</v>
      </c>
      <c r="K60" s="69" t="s">
        <v>64</v>
      </c>
      <c r="L60" s="26" t="s">
        <v>65</v>
      </c>
      <c r="M60" s="28">
        <v>14220000</v>
      </c>
      <c r="N60" s="29">
        <f t="shared" si="25"/>
        <v>1728000</v>
      </c>
      <c r="O60" s="28">
        <v>0</v>
      </c>
      <c r="P60" s="28">
        <v>0</v>
      </c>
      <c r="Q60" s="30">
        <v>0</v>
      </c>
      <c r="R60" s="30">
        <v>0</v>
      </c>
      <c r="S60" s="30">
        <v>0</v>
      </c>
      <c r="T60" s="30">
        <f t="shared" si="26"/>
        <v>15948000</v>
      </c>
      <c r="U60" s="30">
        <f t="shared" si="23"/>
        <v>5000</v>
      </c>
      <c r="V60" s="31" t="s">
        <v>54</v>
      </c>
      <c r="W60" s="66" t="s">
        <v>167</v>
      </c>
      <c r="X60" s="49">
        <v>0</v>
      </c>
      <c r="Y60" s="49">
        <v>0</v>
      </c>
      <c r="Z60" s="49">
        <v>0</v>
      </c>
      <c r="AA60" s="49">
        <v>0</v>
      </c>
      <c r="AB60" s="49">
        <v>0</v>
      </c>
      <c r="AC60" s="49">
        <v>0</v>
      </c>
      <c r="AD60" s="49">
        <v>0</v>
      </c>
      <c r="AE60" s="32">
        <f t="shared" si="24"/>
        <v>0</v>
      </c>
      <c r="AF60" s="32">
        <v>0</v>
      </c>
      <c r="AG60" s="33">
        <f t="shared" si="27"/>
        <v>0</v>
      </c>
      <c r="AH60" s="13" t="s">
        <v>54</v>
      </c>
      <c r="AI60" s="66" t="s">
        <v>167</v>
      </c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</row>
    <row r="61" spans="1:114" s="3" customFormat="1" ht="45">
      <c r="A61" s="12">
        <v>1070</v>
      </c>
      <c r="B61" s="51" t="s">
        <v>166</v>
      </c>
      <c r="C61" s="11">
        <v>13</v>
      </c>
      <c r="D61" s="1" t="s">
        <v>155</v>
      </c>
      <c r="E61" s="11">
        <v>18</v>
      </c>
      <c r="F61" s="26">
        <v>158</v>
      </c>
      <c r="G61" s="27">
        <v>5</v>
      </c>
      <c r="H61" s="27">
        <v>32</v>
      </c>
      <c r="I61" s="27">
        <v>0</v>
      </c>
      <c r="J61" s="37">
        <v>0</v>
      </c>
      <c r="K61" s="69" t="s">
        <v>144</v>
      </c>
      <c r="L61" s="26" t="s">
        <v>145</v>
      </c>
      <c r="M61" s="28">
        <v>14504400</v>
      </c>
      <c r="N61" s="29">
        <f t="shared" si="25"/>
        <v>1728000</v>
      </c>
      <c r="O61" s="28">
        <v>0</v>
      </c>
      <c r="P61" s="28">
        <v>540000</v>
      </c>
      <c r="Q61" s="30">
        <v>0</v>
      </c>
      <c r="R61" s="30">
        <v>0</v>
      </c>
      <c r="S61" s="30">
        <v>0</v>
      </c>
      <c r="T61" s="30">
        <f t="shared" si="26"/>
        <v>16772400</v>
      </c>
      <c r="U61" s="30">
        <f t="shared" si="23"/>
        <v>5100</v>
      </c>
      <c r="V61" s="31" t="s">
        <v>55</v>
      </c>
      <c r="W61" s="66"/>
      <c r="X61" s="49">
        <f>5*$X$1</f>
        <v>0.6</v>
      </c>
      <c r="Y61" s="49">
        <f>5*$Y$1</f>
        <v>0.4</v>
      </c>
      <c r="Z61" s="49">
        <f>5*$Z$1</f>
        <v>0.75</v>
      </c>
      <c r="AA61" s="49">
        <f>4*$AA$1</f>
        <v>0.48</v>
      </c>
      <c r="AB61" s="49">
        <f>5*$AB$1</f>
        <v>0.89999999999999991</v>
      </c>
      <c r="AC61" s="49">
        <f>5*$AC$1</f>
        <v>1</v>
      </c>
      <c r="AD61" s="49">
        <f>4*$AD$1</f>
        <v>0.6</v>
      </c>
      <c r="AE61" s="32">
        <f t="shared" si="24"/>
        <v>3.7839999999999998</v>
      </c>
      <c r="AF61" s="32">
        <f>3*$AF$1</f>
        <v>0.60000000000000009</v>
      </c>
      <c r="AG61" s="33">
        <f t="shared" si="27"/>
        <v>4.3840000000000003</v>
      </c>
      <c r="AH61" s="13" t="s">
        <v>55</v>
      </c>
      <c r="AI61" s="61" t="s">
        <v>266</v>
      </c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</row>
    <row r="62" spans="1:114" s="3" customFormat="1" ht="49.5" customHeight="1">
      <c r="A62" s="12">
        <v>1070</v>
      </c>
      <c r="B62" s="51" t="s">
        <v>166</v>
      </c>
      <c r="C62" s="11">
        <v>13</v>
      </c>
      <c r="D62" s="1" t="s">
        <v>155</v>
      </c>
      <c r="E62" s="11">
        <v>18</v>
      </c>
      <c r="F62" s="26">
        <v>158</v>
      </c>
      <c r="G62" s="27">
        <v>5</v>
      </c>
      <c r="H62" s="27">
        <v>32</v>
      </c>
      <c r="I62" s="27">
        <v>0</v>
      </c>
      <c r="J62" s="37">
        <v>0</v>
      </c>
      <c r="K62" s="69" t="s">
        <v>168</v>
      </c>
      <c r="L62" s="26" t="s">
        <v>169</v>
      </c>
      <c r="M62" s="28">
        <v>13082400</v>
      </c>
      <c r="N62" s="29">
        <f t="shared" si="25"/>
        <v>1728000</v>
      </c>
      <c r="O62" s="28">
        <v>0</v>
      </c>
      <c r="P62" s="28">
        <v>0</v>
      </c>
      <c r="Q62" s="30">
        <v>0</v>
      </c>
      <c r="R62" s="30">
        <v>0</v>
      </c>
      <c r="S62" s="30">
        <v>0</v>
      </c>
      <c r="T62" s="30">
        <f>M62+N62+O62+P62+Q62+R62+S62</f>
        <v>14810400</v>
      </c>
      <c r="U62" s="30">
        <f t="shared" si="23"/>
        <v>4600</v>
      </c>
      <c r="V62" s="31" t="s">
        <v>54</v>
      </c>
      <c r="W62" s="66" t="s">
        <v>167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32">
        <f t="shared" si="24"/>
        <v>0</v>
      </c>
      <c r="AF62" s="32">
        <v>0</v>
      </c>
      <c r="AG62" s="33">
        <f t="shared" si="27"/>
        <v>0</v>
      </c>
      <c r="AH62" s="13" t="s">
        <v>54</v>
      </c>
      <c r="AI62" s="66" t="s">
        <v>167</v>
      </c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</row>
    <row r="63" spans="1:114" s="3" customFormat="1" ht="42.75" customHeight="1">
      <c r="A63" s="12">
        <v>1070</v>
      </c>
      <c r="B63" s="51" t="s">
        <v>166</v>
      </c>
      <c r="C63" s="11">
        <v>13</v>
      </c>
      <c r="D63" s="1" t="s">
        <v>155</v>
      </c>
      <c r="E63" s="11">
        <v>18</v>
      </c>
      <c r="F63" s="26">
        <v>158</v>
      </c>
      <c r="G63" s="27">
        <v>5</v>
      </c>
      <c r="H63" s="27">
        <v>32</v>
      </c>
      <c r="I63" s="27">
        <v>0</v>
      </c>
      <c r="J63" s="37">
        <v>0</v>
      </c>
      <c r="K63" s="69" t="s">
        <v>140</v>
      </c>
      <c r="L63" s="26" t="s">
        <v>141</v>
      </c>
      <c r="M63" s="28">
        <v>14788800</v>
      </c>
      <c r="N63" s="29">
        <f t="shared" si="25"/>
        <v>1728000</v>
      </c>
      <c r="O63" s="28">
        <v>0</v>
      </c>
      <c r="P63" s="28">
        <v>720000</v>
      </c>
      <c r="Q63" s="30">
        <v>0</v>
      </c>
      <c r="R63" s="30">
        <v>0</v>
      </c>
      <c r="S63" s="30">
        <v>0</v>
      </c>
      <c r="T63" s="30">
        <f t="shared" si="26"/>
        <v>17236800</v>
      </c>
      <c r="U63" s="30">
        <f t="shared" si="23"/>
        <v>5200</v>
      </c>
      <c r="V63" s="31" t="s">
        <v>54</v>
      </c>
      <c r="W63" s="61" t="s">
        <v>156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32">
        <f t="shared" si="24"/>
        <v>0</v>
      </c>
      <c r="AF63" s="32">
        <v>0</v>
      </c>
      <c r="AG63" s="33">
        <f t="shared" si="27"/>
        <v>0</v>
      </c>
      <c r="AH63" s="13" t="s">
        <v>54</v>
      </c>
      <c r="AI63" s="61" t="s">
        <v>156</v>
      </c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</row>
    <row r="64" spans="1:114" s="3" customFormat="1" ht="30">
      <c r="A64" s="12">
        <v>1070</v>
      </c>
      <c r="B64" s="51" t="s">
        <v>166</v>
      </c>
      <c r="C64" s="11">
        <v>13</v>
      </c>
      <c r="D64" s="1" t="s">
        <v>155</v>
      </c>
      <c r="E64" s="11">
        <v>18</v>
      </c>
      <c r="F64" s="26">
        <v>158</v>
      </c>
      <c r="G64" s="27">
        <v>5</v>
      </c>
      <c r="H64" s="27">
        <v>32</v>
      </c>
      <c r="I64" s="27">
        <v>0</v>
      </c>
      <c r="J64" s="37">
        <v>0</v>
      </c>
      <c r="K64" s="69" t="s">
        <v>115</v>
      </c>
      <c r="L64" s="26" t="s">
        <v>116</v>
      </c>
      <c r="M64" s="28">
        <v>15642000</v>
      </c>
      <c r="N64" s="29">
        <f t="shared" si="25"/>
        <v>1728000</v>
      </c>
      <c r="O64" s="28">
        <v>0</v>
      </c>
      <c r="P64" s="28">
        <v>594000</v>
      </c>
      <c r="Q64" s="30">
        <v>0</v>
      </c>
      <c r="R64" s="30">
        <v>0</v>
      </c>
      <c r="S64" s="30">
        <v>0</v>
      </c>
      <c r="T64" s="30">
        <f t="shared" si="26"/>
        <v>17964000</v>
      </c>
      <c r="U64" s="30">
        <f t="shared" si="23"/>
        <v>5500</v>
      </c>
      <c r="V64" s="31" t="s">
        <v>55</v>
      </c>
      <c r="W64" s="66"/>
      <c r="X64" s="49">
        <f>5*$X$1</f>
        <v>0.6</v>
      </c>
      <c r="Y64" s="49">
        <f>5*$Y$1</f>
        <v>0.4</v>
      </c>
      <c r="Z64" s="49">
        <f>5*$Z$1</f>
        <v>0.75</v>
      </c>
      <c r="AA64" s="49">
        <f>5*$AA$1</f>
        <v>0.6</v>
      </c>
      <c r="AB64" s="49">
        <f>4*$AB$1</f>
        <v>0.72</v>
      </c>
      <c r="AC64" s="49">
        <f>5*$AC$1</f>
        <v>1</v>
      </c>
      <c r="AD64" s="49">
        <f>4*$AD$1</f>
        <v>0.6</v>
      </c>
      <c r="AE64" s="32">
        <f t="shared" ref="AE64:AE74" si="28">SUM(X64:AD64)*80%</f>
        <v>3.7360000000000002</v>
      </c>
      <c r="AF64" s="32">
        <f>2*$AF$1</f>
        <v>0.4</v>
      </c>
      <c r="AG64" s="33">
        <f t="shared" ref="AG64:AG74" si="29">AE64+AF64</f>
        <v>4.1360000000000001</v>
      </c>
      <c r="AH64" s="13" t="s">
        <v>54</v>
      </c>
      <c r="AI64" s="61" t="s">
        <v>170</v>
      </c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</row>
    <row r="65" spans="1:114" s="3" customFormat="1" ht="30">
      <c r="A65" s="12">
        <v>1070</v>
      </c>
      <c r="B65" s="51" t="s">
        <v>166</v>
      </c>
      <c r="C65" s="11">
        <v>13</v>
      </c>
      <c r="D65" s="1" t="s">
        <v>155</v>
      </c>
      <c r="E65" s="11">
        <v>18</v>
      </c>
      <c r="F65" s="26">
        <v>158</v>
      </c>
      <c r="G65" s="27">
        <v>5</v>
      </c>
      <c r="H65" s="27">
        <v>32</v>
      </c>
      <c r="I65" s="27">
        <v>0</v>
      </c>
      <c r="J65" s="37">
        <v>0</v>
      </c>
      <c r="K65" s="69" t="s">
        <v>171</v>
      </c>
      <c r="L65" s="26" t="s">
        <v>172</v>
      </c>
      <c r="M65" s="28">
        <v>12527820</v>
      </c>
      <c r="N65" s="29">
        <f t="shared" si="25"/>
        <v>1728000</v>
      </c>
      <c r="O65" s="28">
        <v>0</v>
      </c>
      <c r="P65" s="28">
        <v>594000</v>
      </c>
      <c r="Q65" s="30">
        <v>0</v>
      </c>
      <c r="R65" s="30">
        <v>0</v>
      </c>
      <c r="S65" s="30">
        <v>0</v>
      </c>
      <c r="T65" s="30">
        <f t="shared" si="26"/>
        <v>14849820</v>
      </c>
      <c r="U65" s="30">
        <f t="shared" si="23"/>
        <v>4405</v>
      </c>
      <c r="V65" s="31" t="s">
        <v>55</v>
      </c>
      <c r="W65" s="66"/>
      <c r="X65" s="49">
        <f>5*$X$1</f>
        <v>0.6</v>
      </c>
      <c r="Y65" s="49">
        <f>5*$Y$1</f>
        <v>0.4</v>
      </c>
      <c r="Z65" s="49">
        <f>5*$Z$1</f>
        <v>0.75</v>
      </c>
      <c r="AA65" s="49">
        <f>5*$AA$1</f>
        <v>0.6</v>
      </c>
      <c r="AB65" s="49">
        <f>4*$AB$1</f>
        <v>0.72</v>
      </c>
      <c r="AC65" s="49">
        <f>3*$AC$1</f>
        <v>0.60000000000000009</v>
      </c>
      <c r="AD65" s="49">
        <f>3*$AD$1</f>
        <v>0.44999999999999996</v>
      </c>
      <c r="AE65" s="32">
        <f t="shared" si="28"/>
        <v>3.2960000000000003</v>
      </c>
      <c r="AF65" s="32">
        <f>5*$AF$1</f>
        <v>1</v>
      </c>
      <c r="AG65" s="33">
        <f t="shared" si="29"/>
        <v>4.2960000000000003</v>
      </c>
      <c r="AH65" s="13" t="s">
        <v>54</v>
      </c>
      <c r="AI65" s="61" t="s">
        <v>173</v>
      </c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</row>
    <row r="66" spans="1:114" s="3" customFormat="1" ht="39" customHeight="1">
      <c r="A66" s="12">
        <v>1070</v>
      </c>
      <c r="B66" s="51" t="s">
        <v>166</v>
      </c>
      <c r="C66" s="11">
        <v>13</v>
      </c>
      <c r="D66" s="1" t="s">
        <v>155</v>
      </c>
      <c r="E66" s="11">
        <v>18</v>
      </c>
      <c r="F66" s="26">
        <v>158</v>
      </c>
      <c r="G66" s="27">
        <v>5</v>
      </c>
      <c r="H66" s="27">
        <v>32</v>
      </c>
      <c r="I66" s="27">
        <v>0</v>
      </c>
      <c r="J66" s="37">
        <v>0</v>
      </c>
      <c r="K66" s="69" t="s">
        <v>90</v>
      </c>
      <c r="L66" s="26" t="s">
        <v>91</v>
      </c>
      <c r="M66" s="28">
        <v>15073200</v>
      </c>
      <c r="N66" s="29">
        <f t="shared" si="25"/>
        <v>1728000</v>
      </c>
      <c r="O66" s="28">
        <v>3960000</v>
      </c>
      <c r="P66" s="28">
        <v>600000</v>
      </c>
      <c r="Q66" s="30">
        <v>0</v>
      </c>
      <c r="R66" s="30">
        <v>0</v>
      </c>
      <c r="S66" s="30">
        <v>0</v>
      </c>
      <c r="T66" s="30">
        <f t="shared" si="26"/>
        <v>21361200</v>
      </c>
      <c r="U66" s="30">
        <f t="shared" si="23"/>
        <v>5300</v>
      </c>
      <c r="V66" s="31" t="s">
        <v>54</v>
      </c>
      <c r="W66" s="66" t="s">
        <v>174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32">
        <f t="shared" si="28"/>
        <v>0</v>
      </c>
      <c r="AF66" s="32">
        <v>0</v>
      </c>
      <c r="AG66" s="33">
        <f t="shared" si="29"/>
        <v>0</v>
      </c>
      <c r="AH66" s="13" t="s">
        <v>54</v>
      </c>
      <c r="AI66" s="66" t="s">
        <v>174</v>
      </c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</row>
    <row r="67" spans="1:114" s="3" customFormat="1" ht="16.5">
      <c r="A67" s="12">
        <v>1011</v>
      </c>
      <c r="B67" s="51" t="s">
        <v>175</v>
      </c>
      <c r="C67" s="11">
        <v>13</v>
      </c>
      <c r="D67" s="1" t="s">
        <v>176</v>
      </c>
      <c r="E67" s="11">
        <v>18</v>
      </c>
      <c r="F67" s="26">
        <v>120</v>
      </c>
      <c r="G67" s="27">
        <v>4</v>
      </c>
      <c r="H67" s="27">
        <f t="shared" ref="H67:H73" si="30">F67/G67</f>
        <v>30</v>
      </c>
      <c r="I67" s="27">
        <v>0</v>
      </c>
      <c r="J67" s="37">
        <v>0</v>
      </c>
      <c r="K67" s="69" t="s">
        <v>148</v>
      </c>
      <c r="L67" s="26" t="s">
        <v>177</v>
      </c>
      <c r="M67" s="28">
        <v>5508000</v>
      </c>
      <c r="N67" s="29">
        <f t="shared" si="25"/>
        <v>1620000</v>
      </c>
      <c r="O67" s="28">
        <v>0</v>
      </c>
      <c r="P67" s="28">
        <v>0</v>
      </c>
      <c r="Q67" s="30">
        <v>0</v>
      </c>
      <c r="R67" s="30">
        <v>0</v>
      </c>
      <c r="S67" s="30">
        <v>0</v>
      </c>
      <c r="T67" s="30">
        <f t="shared" si="26"/>
        <v>7128000</v>
      </c>
      <c r="U67" s="30">
        <f t="shared" si="23"/>
        <v>2550</v>
      </c>
      <c r="V67" s="31" t="s">
        <v>55</v>
      </c>
      <c r="W67" s="66"/>
      <c r="X67" s="49">
        <f>4*$X$1</f>
        <v>0.48</v>
      </c>
      <c r="Y67" s="49">
        <f>5*$Y$1</f>
        <v>0.4</v>
      </c>
      <c r="Z67" s="49">
        <f>4*$Z$1</f>
        <v>0.6</v>
      </c>
      <c r="AA67" s="49">
        <f>4*$AA$1</f>
        <v>0.48</v>
      </c>
      <c r="AB67" s="49">
        <f>3*$AB$1</f>
        <v>0.54</v>
      </c>
      <c r="AC67" s="49">
        <f>4*$AC$1</f>
        <v>0.8</v>
      </c>
      <c r="AD67" s="49">
        <f>3*$AD$1</f>
        <v>0.44999999999999996</v>
      </c>
      <c r="AE67" s="32">
        <f t="shared" si="28"/>
        <v>3</v>
      </c>
      <c r="AF67" s="32">
        <f>5*$AF$1</f>
        <v>1</v>
      </c>
      <c r="AG67" s="33">
        <f t="shared" si="29"/>
        <v>4</v>
      </c>
      <c r="AH67" s="13" t="s">
        <v>54</v>
      </c>
      <c r="AI67" s="61" t="s">
        <v>178</v>
      </c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</row>
    <row r="68" spans="1:114" s="3" customFormat="1" ht="30">
      <c r="A68" s="12">
        <v>1011</v>
      </c>
      <c r="B68" s="51" t="s">
        <v>175</v>
      </c>
      <c r="C68" s="11">
        <v>13</v>
      </c>
      <c r="D68" s="1" t="s">
        <v>176</v>
      </c>
      <c r="E68" s="11">
        <v>18</v>
      </c>
      <c r="F68" s="26">
        <v>120</v>
      </c>
      <c r="G68" s="27">
        <v>4</v>
      </c>
      <c r="H68" s="27">
        <f t="shared" si="30"/>
        <v>30</v>
      </c>
      <c r="I68" s="27">
        <v>0</v>
      </c>
      <c r="J68" s="37">
        <v>0</v>
      </c>
      <c r="K68" s="69" t="s">
        <v>77</v>
      </c>
      <c r="L68" s="26" t="s">
        <v>78</v>
      </c>
      <c r="M68" s="28">
        <v>5400000</v>
      </c>
      <c r="N68" s="29">
        <f t="shared" si="25"/>
        <v>1620000</v>
      </c>
      <c r="O68" s="28">
        <v>0</v>
      </c>
      <c r="P68" s="28">
        <v>0</v>
      </c>
      <c r="Q68" s="30">
        <v>0</v>
      </c>
      <c r="R68" s="30">
        <v>0</v>
      </c>
      <c r="S68" s="30">
        <v>0</v>
      </c>
      <c r="T68" s="30">
        <f t="shared" si="26"/>
        <v>7020000</v>
      </c>
      <c r="U68" s="30">
        <f t="shared" si="23"/>
        <v>2500</v>
      </c>
      <c r="V68" s="31" t="s">
        <v>55</v>
      </c>
      <c r="W68" s="66"/>
      <c r="X68" s="49">
        <f>4*$X$1</f>
        <v>0.48</v>
      </c>
      <c r="Y68" s="49">
        <f>5*$Y$1</f>
        <v>0.4</v>
      </c>
      <c r="Z68" s="49">
        <f>4*$Z$1</f>
        <v>0.6</v>
      </c>
      <c r="AA68" s="49">
        <f>5*$AA$1</f>
        <v>0.6</v>
      </c>
      <c r="AB68" s="49">
        <f>3*$AB$1</f>
        <v>0.54</v>
      </c>
      <c r="AC68" s="49">
        <f>1*$AC$1</f>
        <v>0.2</v>
      </c>
      <c r="AD68" s="49">
        <f>4*$AD$1</f>
        <v>0.6</v>
      </c>
      <c r="AE68" s="32">
        <f t="shared" si="28"/>
        <v>2.7360000000000007</v>
      </c>
      <c r="AF68" s="32">
        <f>5*$AF$1</f>
        <v>1</v>
      </c>
      <c r="AG68" s="33">
        <f t="shared" si="29"/>
        <v>3.7360000000000007</v>
      </c>
      <c r="AH68" s="13" t="s">
        <v>54</v>
      </c>
      <c r="AI68" s="61" t="s">
        <v>179</v>
      </c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</row>
    <row r="69" spans="1:114" s="3" customFormat="1" ht="44.25" customHeight="1">
      <c r="A69" s="12">
        <v>1011</v>
      </c>
      <c r="B69" s="51" t="s">
        <v>175</v>
      </c>
      <c r="C69" s="11">
        <v>13</v>
      </c>
      <c r="D69" s="1" t="s">
        <v>176</v>
      </c>
      <c r="E69" s="11">
        <v>18</v>
      </c>
      <c r="F69" s="26">
        <v>120</v>
      </c>
      <c r="G69" s="27">
        <v>4</v>
      </c>
      <c r="H69" s="27">
        <f>F69/G69</f>
        <v>30</v>
      </c>
      <c r="I69" s="27">
        <v>0</v>
      </c>
      <c r="J69" s="37">
        <v>0</v>
      </c>
      <c r="K69" s="69" t="s">
        <v>163</v>
      </c>
      <c r="L69" s="26" t="s">
        <v>164</v>
      </c>
      <c r="M69" s="28">
        <v>7180000</v>
      </c>
      <c r="N69" s="29">
        <f t="shared" si="25"/>
        <v>1620000</v>
      </c>
      <c r="O69" s="28">
        <v>0</v>
      </c>
      <c r="P69" s="28">
        <v>0</v>
      </c>
      <c r="Q69" s="30">
        <v>0</v>
      </c>
      <c r="R69" s="30">
        <v>0</v>
      </c>
      <c r="S69" s="30">
        <v>0</v>
      </c>
      <c r="T69" s="30">
        <f t="shared" si="26"/>
        <v>8800000</v>
      </c>
      <c r="U69" s="30">
        <v>3392</v>
      </c>
      <c r="V69" s="31" t="s">
        <v>54</v>
      </c>
      <c r="W69" s="66" t="s">
        <v>215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32">
        <f t="shared" si="28"/>
        <v>0</v>
      </c>
      <c r="AF69" s="32">
        <v>0</v>
      </c>
      <c r="AG69" s="33">
        <f t="shared" si="29"/>
        <v>0</v>
      </c>
      <c r="AH69" s="13" t="s">
        <v>54</v>
      </c>
      <c r="AI69" s="61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</row>
    <row r="70" spans="1:114" s="3" customFormat="1" ht="60">
      <c r="A70" s="12">
        <v>1011</v>
      </c>
      <c r="B70" s="51" t="s">
        <v>175</v>
      </c>
      <c r="C70" s="11">
        <v>13</v>
      </c>
      <c r="D70" s="1" t="s">
        <v>176</v>
      </c>
      <c r="E70" s="11">
        <v>18</v>
      </c>
      <c r="F70" s="26">
        <v>120</v>
      </c>
      <c r="G70" s="27">
        <v>4</v>
      </c>
      <c r="H70" s="27">
        <f t="shared" si="30"/>
        <v>30</v>
      </c>
      <c r="I70" s="27">
        <v>0</v>
      </c>
      <c r="J70" s="37">
        <v>0</v>
      </c>
      <c r="K70" s="69" t="s">
        <v>82</v>
      </c>
      <c r="L70" s="26" t="s">
        <v>83</v>
      </c>
      <c r="M70" s="28">
        <v>6480000</v>
      </c>
      <c r="N70" s="29">
        <f t="shared" si="25"/>
        <v>1620000</v>
      </c>
      <c r="O70" s="28">
        <v>0</v>
      </c>
      <c r="P70" s="28">
        <v>0</v>
      </c>
      <c r="Q70" s="30">
        <v>0</v>
      </c>
      <c r="R70" s="30">
        <v>0</v>
      </c>
      <c r="S70" s="30">
        <v>0</v>
      </c>
      <c r="T70" s="30">
        <f t="shared" si="26"/>
        <v>8100000</v>
      </c>
      <c r="U70" s="30">
        <f t="shared" ref="U70:U92" si="31">M70/E70/F70</f>
        <v>3000</v>
      </c>
      <c r="V70" s="31" t="s">
        <v>55</v>
      </c>
      <c r="W70" s="61"/>
      <c r="X70" s="49">
        <f>5*$X$1</f>
        <v>0.6</v>
      </c>
      <c r="Y70" s="49">
        <f>5*$Y$1</f>
        <v>0.4</v>
      </c>
      <c r="Z70" s="49">
        <f>5*$Z$1</f>
        <v>0.75</v>
      </c>
      <c r="AA70" s="49">
        <f>5*$AA$1</f>
        <v>0.6</v>
      </c>
      <c r="AB70" s="49">
        <f>5*$AB$1</f>
        <v>0.89999999999999991</v>
      </c>
      <c r="AC70" s="49">
        <f>2*$AC$1</f>
        <v>0.4</v>
      </c>
      <c r="AD70" s="49">
        <f>5*$AD$1</f>
        <v>0.75</v>
      </c>
      <c r="AE70" s="32">
        <f t="shared" si="28"/>
        <v>3.5200000000000005</v>
      </c>
      <c r="AF70" s="32">
        <f>2*$AF$1</f>
        <v>0.4</v>
      </c>
      <c r="AG70" s="33">
        <f t="shared" si="29"/>
        <v>3.9200000000000004</v>
      </c>
      <c r="AH70" s="13" t="s">
        <v>54</v>
      </c>
      <c r="AI70" s="66" t="s">
        <v>180</v>
      </c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</row>
    <row r="71" spans="1:114" s="4" customFormat="1" ht="76.5" customHeight="1">
      <c r="A71" s="82">
        <v>1011</v>
      </c>
      <c r="B71" s="83" t="s">
        <v>175</v>
      </c>
      <c r="C71" s="84">
        <v>13</v>
      </c>
      <c r="D71" s="85" t="s">
        <v>176</v>
      </c>
      <c r="E71" s="84">
        <v>18</v>
      </c>
      <c r="F71" s="86">
        <v>120</v>
      </c>
      <c r="G71" s="27">
        <v>4</v>
      </c>
      <c r="H71" s="27">
        <f t="shared" si="30"/>
        <v>30</v>
      </c>
      <c r="I71" s="27">
        <v>0</v>
      </c>
      <c r="J71" s="37">
        <v>0</v>
      </c>
      <c r="K71" s="95" t="s">
        <v>93</v>
      </c>
      <c r="L71" s="86" t="s">
        <v>112</v>
      </c>
      <c r="M71" s="28">
        <v>6264000</v>
      </c>
      <c r="N71" s="29">
        <f t="shared" si="25"/>
        <v>1620000</v>
      </c>
      <c r="O71" s="28">
        <v>0</v>
      </c>
      <c r="P71" s="28">
        <v>0</v>
      </c>
      <c r="Q71" s="30">
        <v>0</v>
      </c>
      <c r="R71" s="30">
        <v>0</v>
      </c>
      <c r="S71" s="30">
        <v>0</v>
      </c>
      <c r="T71" s="30">
        <f t="shared" si="26"/>
        <v>7884000</v>
      </c>
      <c r="U71" s="30">
        <f t="shared" si="31"/>
        <v>2900</v>
      </c>
      <c r="V71" s="31" t="s">
        <v>55</v>
      </c>
      <c r="W71" s="66"/>
      <c r="X71" s="49">
        <f t="shared" ref="X71:X76" si="32">5*$X$1</f>
        <v>0.6</v>
      </c>
      <c r="Y71" s="49">
        <f>5*$Y$1</f>
        <v>0.4</v>
      </c>
      <c r="Z71" s="49">
        <f>4*$Z$1</f>
        <v>0.6</v>
      </c>
      <c r="AA71" s="49">
        <f>4*$AA$1</f>
        <v>0.48</v>
      </c>
      <c r="AB71" s="49">
        <f>5*$AB$1</f>
        <v>0.89999999999999991</v>
      </c>
      <c r="AC71" s="49">
        <f>4*$AC$1</f>
        <v>0.8</v>
      </c>
      <c r="AD71" s="78">
        <f>5*$AD$1</f>
        <v>0.75</v>
      </c>
      <c r="AE71" s="32">
        <f t="shared" si="28"/>
        <v>3.6240000000000006</v>
      </c>
      <c r="AF71" s="79">
        <f>3*$AF$1</f>
        <v>0.60000000000000009</v>
      </c>
      <c r="AG71" s="80">
        <f t="shared" si="29"/>
        <v>4.2240000000000002</v>
      </c>
      <c r="AH71" s="88" t="s">
        <v>55</v>
      </c>
      <c r="AI71" s="73" t="s">
        <v>275</v>
      </c>
    </row>
    <row r="72" spans="1:114" s="3" customFormat="1" ht="30">
      <c r="A72" s="12">
        <v>1011</v>
      </c>
      <c r="B72" s="51" t="s">
        <v>175</v>
      </c>
      <c r="C72" s="11">
        <v>13</v>
      </c>
      <c r="D72" s="1" t="s">
        <v>176</v>
      </c>
      <c r="E72" s="11">
        <v>18</v>
      </c>
      <c r="F72" s="26">
        <v>120</v>
      </c>
      <c r="G72" s="90">
        <v>4</v>
      </c>
      <c r="H72" s="90">
        <f t="shared" si="30"/>
        <v>30</v>
      </c>
      <c r="I72" s="90">
        <v>0</v>
      </c>
      <c r="J72" s="91">
        <v>0</v>
      </c>
      <c r="K72" s="69" t="s">
        <v>66</v>
      </c>
      <c r="L72" s="26" t="s">
        <v>67</v>
      </c>
      <c r="M72" s="28">
        <v>5832000</v>
      </c>
      <c r="N72" s="29">
        <f t="shared" si="25"/>
        <v>1620000</v>
      </c>
      <c r="O72" s="28">
        <v>0</v>
      </c>
      <c r="P72" s="28">
        <v>0</v>
      </c>
      <c r="Q72" s="30">
        <v>0</v>
      </c>
      <c r="R72" s="30">
        <v>0</v>
      </c>
      <c r="S72" s="30">
        <v>0</v>
      </c>
      <c r="T72" s="30">
        <f t="shared" si="26"/>
        <v>7452000</v>
      </c>
      <c r="U72" s="30">
        <f t="shared" si="31"/>
        <v>2700</v>
      </c>
      <c r="V72" s="31" t="s">
        <v>55</v>
      </c>
      <c r="W72" s="61"/>
      <c r="X72" s="49">
        <f t="shared" si="32"/>
        <v>0.6</v>
      </c>
      <c r="Y72" s="49">
        <f>4*$Y$1</f>
        <v>0.32</v>
      </c>
      <c r="Z72" s="49">
        <f>5*$Z$1</f>
        <v>0.75</v>
      </c>
      <c r="AA72" s="49">
        <f>4*$AA$1</f>
        <v>0.48</v>
      </c>
      <c r="AB72" s="49">
        <f>3*$AB$1</f>
        <v>0.54</v>
      </c>
      <c r="AC72" s="49">
        <f>1*$AC$1</f>
        <v>0.2</v>
      </c>
      <c r="AD72" s="49">
        <f>4*$AD$1</f>
        <v>0.6</v>
      </c>
      <c r="AE72" s="32">
        <f t="shared" si="28"/>
        <v>2.7920000000000003</v>
      </c>
      <c r="AF72" s="32">
        <f>4*$AF$1</f>
        <v>0.8</v>
      </c>
      <c r="AG72" s="33">
        <f t="shared" si="29"/>
        <v>3.5920000000000005</v>
      </c>
      <c r="AH72" s="13" t="s">
        <v>54</v>
      </c>
      <c r="AI72" s="66" t="s">
        <v>119</v>
      </c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</row>
    <row r="73" spans="1:114" s="3" customFormat="1" ht="45">
      <c r="A73" s="12">
        <v>1011</v>
      </c>
      <c r="B73" s="51" t="s">
        <v>175</v>
      </c>
      <c r="C73" s="11">
        <v>13</v>
      </c>
      <c r="D73" s="1" t="s">
        <v>176</v>
      </c>
      <c r="E73" s="11">
        <v>18</v>
      </c>
      <c r="F73" s="26">
        <v>120</v>
      </c>
      <c r="G73" s="27">
        <v>4</v>
      </c>
      <c r="H73" s="27">
        <f t="shared" si="30"/>
        <v>30</v>
      </c>
      <c r="I73" s="27">
        <v>0</v>
      </c>
      <c r="J73" s="37">
        <v>0</v>
      </c>
      <c r="K73" s="69" t="s">
        <v>75</v>
      </c>
      <c r="L73" s="14" t="s">
        <v>76</v>
      </c>
      <c r="M73" s="28">
        <v>6912000</v>
      </c>
      <c r="N73" s="29">
        <f t="shared" si="25"/>
        <v>1620000</v>
      </c>
      <c r="O73" s="28">
        <v>0</v>
      </c>
      <c r="P73" s="28">
        <v>0</v>
      </c>
      <c r="Q73" s="30">
        <v>0</v>
      </c>
      <c r="R73" s="30">
        <v>0</v>
      </c>
      <c r="S73" s="30">
        <v>0</v>
      </c>
      <c r="T73" s="30">
        <f t="shared" si="26"/>
        <v>8532000</v>
      </c>
      <c r="U73" s="30">
        <f t="shared" si="31"/>
        <v>3200</v>
      </c>
      <c r="V73" s="31" t="s">
        <v>55</v>
      </c>
      <c r="W73" s="61"/>
      <c r="X73" s="49">
        <f t="shared" si="32"/>
        <v>0.6</v>
      </c>
      <c r="Y73" s="49">
        <f>5*$Y$1</f>
        <v>0.4</v>
      </c>
      <c r="Z73" s="49">
        <f>5*$Z$1</f>
        <v>0.75</v>
      </c>
      <c r="AA73" s="49">
        <f>4*$AA$1</f>
        <v>0.48</v>
      </c>
      <c r="AB73" s="49">
        <f>3*$AB$1</f>
        <v>0.54</v>
      </c>
      <c r="AC73" s="49">
        <f>4*$AC$1</f>
        <v>0.8</v>
      </c>
      <c r="AD73" s="49">
        <f>3*$AD$1</f>
        <v>0.44999999999999996</v>
      </c>
      <c r="AE73" s="32">
        <f t="shared" si="28"/>
        <v>3.2160000000000006</v>
      </c>
      <c r="AF73" s="32">
        <f>2*$AF$1</f>
        <v>0.4</v>
      </c>
      <c r="AG73" s="33">
        <f t="shared" si="29"/>
        <v>3.6160000000000005</v>
      </c>
      <c r="AH73" s="13" t="s">
        <v>54</v>
      </c>
      <c r="AI73" s="61" t="s">
        <v>181</v>
      </c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</row>
    <row r="74" spans="1:114" s="3" customFormat="1" ht="45">
      <c r="A74" s="12">
        <v>1032</v>
      </c>
      <c r="B74" s="51" t="s">
        <v>182</v>
      </c>
      <c r="C74" s="11">
        <v>13</v>
      </c>
      <c r="D74" s="1" t="s">
        <v>183</v>
      </c>
      <c r="E74" s="11">
        <v>18</v>
      </c>
      <c r="F74" s="26">
        <v>110</v>
      </c>
      <c r="G74" s="27">
        <v>4</v>
      </c>
      <c r="H74" s="27">
        <v>28</v>
      </c>
      <c r="I74" s="27">
        <v>0</v>
      </c>
      <c r="J74" s="37">
        <v>0</v>
      </c>
      <c r="K74" s="69" t="s">
        <v>75</v>
      </c>
      <c r="L74" s="14" t="s">
        <v>76</v>
      </c>
      <c r="M74" s="28">
        <v>7920000</v>
      </c>
      <c r="N74" s="29">
        <f t="shared" si="25"/>
        <v>1512000</v>
      </c>
      <c r="O74" s="28">
        <v>3960000</v>
      </c>
      <c r="P74" s="28">
        <v>0</v>
      </c>
      <c r="Q74" s="30">
        <v>0</v>
      </c>
      <c r="R74" s="30">
        <v>0</v>
      </c>
      <c r="S74" s="30">
        <v>0</v>
      </c>
      <c r="T74" s="30">
        <f t="shared" si="26"/>
        <v>13392000</v>
      </c>
      <c r="U74" s="30">
        <f t="shared" si="31"/>
        <v>4000</v>
      </c>
      <c r="V74" s="31" t="s">
        <v>55</v>
      </c>
      <c r="W74" s="61"/>
      <c r="X74" s="49">
        <f t="shared" si="32"/>
        <v>0.6</v>
      </c>
      <c r="Y74" s="49">
        <f>5*$Y$1</f>
        <v>0.4</v>
      </c>
      <c r="Z74" s="49">
        <f>5*$Z$1</f>
        <v>0.75</v>
      </c>
      <c r="AA74" s="49">
        <f>4*$AA$1</f>
        <v>0.48</v>
      </c>
      <c r="AB74" s="49">
        <f>3*$AB$1</f>
        <v>0.54</v>
      </c>
      <c r="AC74" s="49">
        <f>4*$AC$1</f>
        <v>0.8</v>
      </c>
      <c r="AD74" s="49">
        <f>3*$AD$1</f>
        <v>0.44999999999999996</v>
      </c>
      <c r="AE74" s="32">
        <f t="shared" si="28"/>
        <v>3.2160000000000006</v>
      </c>
      <c r="AF74" s="32">
        <f>2*$AF$1</f>
        <v>0.4</v>
      </c>
      <c r="AG74" s="33">
        <f t="shared" si="29"/>
        <v>3.6160000000000005</v>
      </c>
      <c r="AH74" s="13" t="s">
        <v>54</v>
      </c>
      <c r="AI74" s="74" t="s">
        <v>185</v>
      </c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</row>
    <row r="75" spans="1:114" s="3" customFormat="1" ht="30">
      <c r="A75" s="12">
        <v>1032</v>
      </c>
      <c r="B75" s="51" t="s">
        <v>182</v>
      </c>
      <c r="C75" s="11">
        <v>13</v>
      </c>
      <c r="D75" s="1" t="s">
        <v>183</v>
      </c>
      <c r="E75" s="11">
        <v>18</v>
      </c>
      <c r="F75" s="26">
        <v>110</v>
      </c>
      <c r="G75" s="27">
        <v>4</v>
      </c>
      <c r="H75" s="27">
        <v>28</v>
      </c>
      <c r="I75" s="27">
        <v>0</v>
      </c>
      <c r="J75" s="37">
        <v>0</v>
      </c>
      <c r="K75" s="69" t="s">
        <v>184</v>
      </c>
      <c r="L75" s="26" t="s">
        <v>125</v>
      </c>
      <c r="M75" s="28">
        <v>8690000</v>
      </c>
      <c r="N75" s="29">
        <f>H75*3000*E75</f>
        <v>1512000</v>
      </c>
      <c r="O75" s="28">
        <v>3960000</v>
      </c>
      <c r="P75" s="28">
        <v>0</v>
      </c>
      <c r="Q75" s="30">
        <v>0</v>
      </c>
      <c r="R75" s="30">
        <v>0</v>
      </c>
      <c r="S75" s="30">
        <v>0</v>
      </c>
      <c r="T75" s="30">
        <f t="shared" si="26"/>
        <v>14162000</v>
      </c>
      <c r="U75" s="30">
        <f t="shared" si="31"/>
        <v>4388.8888888888887</v>
      </c>
      <c r="V75" s="31" t="s">
        <v>55</v>
      </c>
      <c r="W75" s="61"/>
      <c r="X75" s="49">
        <f t="shared" si="32"/>
        <v>0.6</v>
      </c>
      <c r="Y75" s="49">
        <f>5*$Y$1</f>
        <v>0.4</v>
      </c>
      <c r="Z75" s="49">
        <f>1*$Z$1</f>
        <v>0.15</v>
      </c>
      <c r="AA75" s="49">
        <f>5*$AA$1</f>
        <v>0.6</v>
      </c>
      <c r="AB75" s="49">
        <f>4*$AB$1</f>
        <v>0.72</v>
      </c>
      <c r="AC75" s="49">
        <f>4*$AC$1</f>
        <v>0.8</v>
      </c>
      <c r="AD75" s="49">
        <f>3*$AD$1</f>
        <v>0.44999999999999996</v>
      </c>
      <c r="AE75" s="32">
        <f t="shared" ref="AE75:AE114" si="33">SUM(X75:AD75)*80%</f>
        <v>2.976</v>
      </c>
      <c r="AF75" s="32">
        <f>2*$AF$1</f>
        <v>0.4</v>
      </c>
      <c r="AG75" s="33">
        <f t="shared" ref="AG75:AG111" si="34">AE75+AF75</f>
        <v>3.3759999999999999</v>
      </c>
      <c r="AH75" s="72" t="s">
        <v>54</v>
      </c>
      <c r="AI75" s="61" t="s">
        <v>186</v>
      </c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</row>
    <row r="76" spans="1:114" s="3" customFormat="1" ht="30">
      <c r="A76" s="12">
        <v>1032</v>
      </c>
      <c r="B76" s="51" t="s">
        <v>182</v>
      </c>
      <c r="C76" s="11">
        <v>13</v>
      </c>
      <c r="D76" s="1" t="s">
        <v>183</v>
      </c>
      <c r="E76" s="11">
        <v>18</v>
      </c>
      <c r="F76" s="26">
        <v>110</v>
      </c>
      <c r="G76" s="27">
        <v>4</v>
      </c>
      <c r="H76" s="27">
        <v>28</v>
      </c>
      <c r="I76" s="27">
        <v>0</v>
      </c>
      <c r="J76" s="37">
        <v>0</v>
      </c>
      <c r="K76" s="69" t="s">
        <v>251</v>
      </c>
      <c r="L76" s="26" t="s">
        <v>133</v>
      </c>
      <c r="M76" s="28">
        <v>6633000</v>
      </c>
      <c r="N76" s="29">
        <f>H76*3000*E76</f>
        <v>1512000</v>
      </c>
      <c r="O76" s="28">
        <v>3960000</v>
      </c>
      <c r="P76" s="28">
        <v>0</v>
      </c>
      <c r="Q76" s="30">
        <v>0</v>
      </c>
      <c r="R76" s="30">
        <v>0</v>
      </c>
      <c r="S76" s="30">
        <v>0</v>
      </c>
      <c r="T76" s="30">
        <f t="shared" si="26"/>
        <v>12105000</v>
      </c>
      <c r="U76" s="30">
        <f t="shared" si="31"/>
        <v>3350</v>
      </c>
      <c r="V76" s="31" t="s">
        <v>55</v>
      </c>
      <c r="W76" s="61"/>
      <c r="X76" s="49">
        <f t="shared" si="32"/>
        <v>0.6</v>
      </c>
      <c r="Y76" s="49">
        <f>5*$Y$1</f>
        <v>0.4</v>
      </c>
      <c r="Z76" s="49">
        <f>5*$Z$1</f>
        <v>0.75</v>
      </c>
      <c r="AA76" s="49">
        <f>5*$AA$1</f>
        <v>0.6</v>
      </c>
      <c r="AB76" s="49">
        <f>4*$AB$1</f>
        <v>0.72</v>
      </c>
      <c r="AC76" s="49">
        <f>4*$AC$1</f>
        <v>0.8</v>
      </c>
      <c r="AD76" s="49">
        <f>4*$AD$1</f>
        <v>0.6</v>
      </c>
      <c r="AE76" s="32">
        <f t="shared" si="33"/>
        <v>3.5760000000000001</v>
      </c>
      <c r="AF76" s="32">
        <f>5*$AF$1</f>
        <v>1</v>
      </c>
      <c r="AG76" s="33">
        <f t="shared" si="34"/>
        <v>4.5760000000000005</v>
      </c>
      <c r="AH76" s="13" t="s">
        <v>55</v>
      </c>
      <c r="AI76" s="76" t="s">
        <v>265</v>
      </c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</row>
    <row r="77" spans="1:114" s="3" customFormat="1" ht="30">
      <c r="A77" s="12">
        <v>1032</v>
      </c>
      <c r="B77" s="51" t="s">
        <v>182</v>
      </c>
      <c r="C77" s="11">
        <v>13</v>
      </c>
      <c r="D77" s="1" t="s">
        <v>183</v>
      </c>
      <c r="E77" s="11">
        <v>18</v>
      </c>
      <c r="F77" s="26">
        <v>110</v>
      </c>
      <c r="G77" s="27">
        <v>4</v>
      </c>
      <c r="H77" s="27">
        <v>28</v>
      </c>
      <c r="I77" s="27">
        <v>0</v>
      </c>
      <c r="J77" s="37">
        <v>0</v>
      </c>
      <c r="K77" s="69" t="s">
        <v>128</v>
      </c>
      <c r="L77" s="26" t="s">
        <v>129</v>
      </c>
      <c r="M77" s="28">
        <v>7623000</v>
      </c>
      <c r="N77" s="29">
        <v>1425000</v>
      </c>
      <c r="O77" s="28">
        <v>3960000</v>
      </c>
      <c r="P77" s="28">
        <v>0</v>
      </c>
      <c r="Q77" s="30">
        <v>0</v>
      </c>
      <c r="R77" s="30">
        <v>0</v>
      </c>
      <c r="S77" s="30">
        <v>0</v>
      </c>
      <c r="T77" s="30">
        <f t="shared" si="26"/>
        <v>13008000</v>
      </c>
      <c r="U77" s="30">
        <f t="shared" si="31"/>
        <v>3850</v>
      </c>
      <c r="V77" s="31" t="s">
        <v>54</v>
      </c>
      <c r="W77" s="61" t="s">
        <v>187</v>
      </c>
      <c r="X77" s="49">
        <v>0</v>
      </c>
      <c r="Y77" s="49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32">
        <f t="shared" si="33"/>
        <v>0</v>
      </c>
      <c r="AF77" s="32">
        <v>0</v>
      </c>
      <c r="AG77" s="33">
        <f t="shared" si="34"/>
        <v>0</v>
      </c>
      <c r="AH77" s="13" t="s">
        <v>54</v>
      </c>
      <c r="AI77" s="61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</row>
    <row r="78" spans="1:114" s="3" customFormat="1" ht="30">
      <c r="A78" s="12">
        <v>1032</v>
      </c>
      <c r="B78" s="51" t="s">
        <v>182</v>
      </c>
      <c r="C78" s="11">
        <v>13</v>
      </c>
      <c r="D78" s="1" t="s">
        <v>183</v>
      </c>
      <c r="E78" s="11">
        <v>18</v>
      </c>
      <c r="F78" s="26">
        <v>110</v>
      </c>
      <c r="G78" s="27">
        <v>4</v>
      </c>
      <c r="H78" s="27">
        <v>28</v>
      </c>
      <c r="I78" s="27">
        <v>0</v>
      </c>
      <c r="J78" s="37">
        <v>0</v>
      </c>
      <c r="K78" s="69" t="s">
        <v>90</v>
      </c>
      <c r="L78" s="26" t="s">
        <v>91</v>
      </c>
      <c r="M78" s="28">
        <v>8118000</v>
      </c>
      <c r="N78" s="29">
        <f>H78*3000*E78</f>
        <v>1512000</v>
      </c>
      <c r="O78" s="28">
        <v>3960000</v>
      </c>
      <c r="P78" s="28">
        <v>0</v>
      </c>
      <c r="Q78" s="30">
        <v>0</v>
      </c>
      <c r="R78" s="30">
        <v>0</v>
      </c>
      <c r="S78" s="30">
        <v>0</v>
      </c>
      <c r="T78" s="30">
        <f t="shared" si="26"/>
        <v>13590000</v>
      </c>
      <c r="U78" s="30">
        <f t="shared" si="31"/>
        <v>4100</v>
      </c>
      <c r="V78" s="31" t="s">
        <v>55</v>
      </c>
      <c r="W78" s="61"/>
      <c r="X78" s="49">
        <f>5*$X$1</f>
        <v>0.6</v>
      </c>
      <c r="Y78" s="49">
        <f>5*$Y$1</f>
        <v>0.4</v>
      </c>
      <c r="Z78" s="49">
        <f>5*$Z$1</f>
        <v>0.75</v>
      </c>
      <c r="AA78" s="49">
        <f>5*$AA$1</f>
        <v>0.6</v>
      </c>
      <c r="AB78" s="49">
        <f>4*$AB$1</f>
        <v>0.72</v>
      </c>
      <c r="AC78" s="49">
        <f>4*$AC$1</f>
        <v>0.8</v>
      </c>
      <c r="AD78" s="49">
        <f>4*$AD$1</f>
        <v>0.6</v>
      </c>
      <c r="AE78" s="32">
        <f t="shared" si="33"/>
        <v>3.5760000000000001</v>
      </c>
      <c r="AF78" s="32">
        <f>2*$AF$1</f>
        <v>0.4</v>
      </c>
      <c r="AG78" s="33">
        <f t="shared" si="34"/>
        <v>3.976</v>
      </c>
      <c r="AH78" s="13" t="s">
        <v>54</v>
      </c>
      <c r="AI78" s="61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</row>
    <row r="79" spans="1:114" s="113" customFormat="1" ht="30">
      <c r="A79" s="99">
        <v>1065</v>
      </c>
      <c r="B79" s="69" t="s">
        <v>188</v>
      </c>
      <c r="C79" s="100">
        <v>13</v>
      </c>
      <c r="D79" s="101" t="s">
        <v>147</v>
      </c>
      <c r="E79" s="100">
        <v>18</v>
      </c>
      <c r="F79" s="102">
        <v>250</v>
      </c>
      <c r="G79" s="103">
        <v>3</v>
      </c>
      <c r="H79" s="103">
        <v>84</v>
      </c>
      <c r="I79" s="103">
        <v>0</v>
      </c>
      <c r="J79" s="104">
        <v>0</v>
      </c>
      <c r="K79" s="69" t="s">
        <v>77</v>
      </c>
      <c r="L79" s="102" t="s">
        <v>78</v>
      </c>
      <c r="M79" s="105">
        <v>11250000</v>
      </c>
      <c r="N79" s="106">
        <v>4536000</v>
      </c>
      <c r="O79" s="105">
        <v>3960000</v>
      </c>
      <c r="P79" s="105">
        <v>0</v>
      </c>
      <c r="Q79" s="107">
        <v>0</v>
      </c>
      <c r="R79" s="107">
        <v>0</v>
      </c>
      <c r="S79" s="107">
        <v>0</v>
      </c>
      <c r="T79" s="107">
        <f t="shared" si="26"/>
        <v>19746000</v>
      </c>
      <c r="U79" s="107">
        <f t="shared" si="31"/>
        <v>2500</v>
      </c>
      <c r="V79" s="108" t="s">
        <v>55</v>
      </c>
      <c r="W79" s="61"/>
      <c r="X79" s="109">
        <f>4*$X$1</f>
        <v>0.48</v>
      </c>
      <c r="Y79" s="109">
        <f>5*$Y$1</f>
        <v>0.4</v>
      </c>
      <c r="Z79" s="109">
        <f>4*$Z$1</f>
        <v>0.6</v>
      </c>
      <c r="AA79" s="109">
        <f>5*$AA$1</f>
        <v>0.6</v>
      </c>
      <c r="AB79" s="109">
        <f>3*$AB$1</f>
        <v>0.54</v>
      </c>
      <c r="AC79" s="109">
        <f>1*$AC$1</f>
        <v>0.2</v>
      </c>
      <c r="AD79" s="109">
        <f>4*$AD$1</f>
        <v>0.6</v>
      </c>
      <c r="AE79" s="110">
        <f t="shared" si="33"/>
        <v>2.7360000000000007</v>
      </c>
      <c r="AF79" s="110">
        <f>5*$AF$1</f>
        <v>1</v>
      </c>
      <c r="AG79" s="111">
        <f t="shared" si="34"/>
        <v>3.7360000000000007</v>
      </c>
      <c r="AH79" s="92" t="s">
        <v>54</v>
      </c>
      <c r="AI79" s="74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2"/>
      <c r="CL79" s="112"/>
      <c r="CM79" s="112"/>
      <c r="CN79" s="112"/>
      <c r="CO79" s="112"/>
      <c r="CP79" s="112"/>
      <c r="CQ79" s="112"/>
      <c r="CR79" s="112"/>
      <c r="CS79" s="112"/>
      <c r="CT79" s="112"/>
      <c r="CU79" s="112"/>
      <c r="CV79" s="112"/>
      <c r="CW79" s="112"/>
      <c r="CX79" s="112"/>
      <c r="CY79" s="112"/>
      <c r="CZ79" s="112"/>
      <c r="DA79" s="112"/>
      <c r="DB79" s="112"/>
      <c r="DC79" s="112"/>
      <c r="DD79" s="112"/>
      <c r="DE79" s="112"/>
      <c r="DF79" s="112"/>
      <c r="DG79" s="112"/>
      <c r="DH79" s="112"/>
      <c r="DI79" s="112"/>
      <c r="DJ79" s="112"/>
    </row>
    <row r="80" spans="1:114" s="113" customFormat="1" ht="31.5" customHeight="1">
      <c r="A80" s="99">
        <v>1065</v>
      </c>
      <c r="B80" s="69" t="s">
        <v>188</v>
      </c>
      <c r="C80" s="100">
        <v>13</v>
      </c>
      <c r="D80" s="101" t="s">
        <v>147</v>
      </c>
      <c r="E80" s="100">
        <v>18</v>
      </c>
      <c r="F80" s="102">
        <v>250</v>
      </c>
      <c r="G80" s="103">
        <v>3</v>
      </c>
      <c r="H80" s="103">
        <v>84</v>
      </c>
      <c r="I80" s="103">
        <v>0</v>
      </c>
      <c r="J80" s="104">
        <v>0</v>
      </c>
      <c r="K80" s="69" t="s">
        <v>184</v>
      </c>
      <c r="L80" s="102" t="s">
        <v>125</v>
      </c>
      <c r="M80" s="105">
        <v>14950000</v>
      </c>
      <c r="N80" s="106">
        <v>4482000</v>
      </c>
      <c r="O80" s="105">
        <v>3960000</v>
      </c>
      <c r="P80" s="105">
        <v>0</v>
      </c>
      <c r="Q80" s="107">
        <v>0</v>
      </c>
      <c r="R80" s="107">
        <v>0</v>
      </c>
      <c r="S80" s="107">
        <v>0</v>
      </c>
      <c r="T80" s="107">
        <f t="shared" si="26"/>
        <v>23392000</v>
      </c>
      <c r="U80" s="107">
        <f t="shared" si="31"/>
        <v>3322.2222222222222</v>
      </c>
      <c r="V80" s="108" t="s">
        <v>54</v>
      </c>
      <c r="W80" s="61" t="s">
        <v>189</v>
      </c>
      <c r="X80" s="109">
        <v>0</v>
      </c>
      <c r="Y80" s="109">
        <v>0</v>
      </c>
      <c r="Z80" s="109">
        <v>0</v>
      </c>
      <c r="AA80" s="109">
        <v>0</v>
      </c>
      <c r="AB80" s="109">
        <v>0</v>
      </c>
      <c r="AC80" s="109">
        <v>0</v>
      </c>
      <c r="AD80" s="109">
        <v>0</v>
      </c>
      <c r="AE80" s="110">
        <f t="shared" si="33"/>
        <v>0</v>
      </c>
      <c r="AF80" s="110">
        <v>0</v>
      </c>
      <c r="AG80" s="111">
        <f t="shared" si="34"/>
        <v>0</v>
      </c>
      <c r="AH80" s="114" t="s">
        <v>54</v>
      </c>
      <c r="AI80" s="61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2"/>
      <c r="BK80" s="112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/>
      <c r="BX80" s="112"/>
      <c r="BY80" s="112"/>
      <c r="BZ80" s="112"/>
      <c r="CA80" s="112"/>
      <c r="CB80" s="112"/>
      <c r="CC80" s="112"/>
      <c r="CD80" s="112"/>
      <c r="CE80" s="112"/>
      <c r="CF80" s="112"/>
      <c r="CG80" s="112"/>
      <c r="CH80" s="112"/>
      <c r="CI80" s="112"/>
      <c r="CJ80" s="112"/>
      <c r="CK80" s="112"/>
      <c r="CL80" s="112"/>
      <c r="CM80" s="112"/>
      <c r="CN80" s="112"/>
      <c r="CO80" s="112"/>
      <c r="CP80" s="112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2"/>
      <c r="DB80" s="112"/>
      <c r="DC80" s="112"/>
      <c r="DD80" s="112"/>
      <c r="DE80" s="112"/>
      <c r="DF80" s="112"/>
      <c r="DG80" s="112"/>
      <c r="DH80" s="112"/>
      <c r="DI80" s="112"/>
      <c r="DJ80" s="112"/>
    </row>
    <row r="81" spans="1:114" s="113" customFormat="1" ht="42.75" customHeight="1">
      <c r="A81" s="99">
        <v>1065</v>
      </c>
      <c r="B81" s="69" t="s">
        <v>188</v>
      </c>
      <c r="C81" s="100">
        <v>13</v>
      </c>
      <c r="D81" s="101" t="s">
        <v>147</v>
      </c>
      <c r="E81" s="100">
        <v>18</v>
      </c>
      <c r="F81" s="102">
        <v>250</v>
      </c>
      <c r="G81" s="103">
        <v>3</v>
      </c>
      <c r="H81" s="103">
        <v>84</v>
      </c>
      <c r="I81" s="103">
        <v>0</v>
      </c>
      <c r="J81" s="104">
        <v>0</v>
      </c>
      <c r="K81" s="69" t="s">
        <v>128</v>
      </c>
      <c r="L81" s="102" t="s">
        <v>129</v>
      </c>
      <c r="M81" s="105">
        <v>14850000</v>
      </c>
      <c r="N81" s="106">
        <f>H81*3000*E81</f>
        <v>4536000</v>
      </c>
      <c r="O81" s="105">
        <v>3960000</v>
      </c>
      <c r="P81" s="105">
        <v>0</v>
      </c>
      <c r="Q81" s="107">
        <v>0</v>
      </c>
      <c r="R81" s="107">
        <v>0</v>
      </c>
      <c r="S81" s="107">
        <v>0</v>
      </c>
      <c r="T81" s="107">
        <v>23340000</v>
      </c>
      <c r="U81" s="107">
        <f t="shared" si="31"/>
        <v>3300</v>
      </c>
      <c r="V81" s="108" t="s">
        <v>54</v>
      </c>
      <c r="W81" s="61" t="s">
        <v>190</v>
      </c>
      <c r="X81" s="109">
        <v>0</v>
      </c>
      <c r="Y81" s="109">
        <v>0</v>
      </c>
      <c r="Z81" s="109">
        <v>0</v>
      </c>
      <c r="AA81" s="109">
        <v>0</v>
      </c>
      <c r="AB81" s="109">
        <v>0</v>
      </c>
      <c r="AC81" s="109">
        <v>0</v>
      </c>
      <c r="AD81" s="109">
        <v>0</v>
      </c>
      <c r="AE81" s="110">
        <f t="shared" si="33"/>
        <v>0</v>
      </c>
      <c r="AF81" s="110">
        <v>0</v>
      </c>
      <c r="AG81" s="111">
        <f t="shared" si="34"/>
        <v>0</v>
      </c>
      <c r="AH81" s="92" t="s">
        <v>54</v>
      </c>
      <c r="AI81" s="76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</row>
    <row r="82" spans="1:114" s="113" customFormat="1" ht="30" customHeight="1">
      <c r="A82" s="99">
        <v>1065</v>
      </c>
      <c r="B82" s="69" t="s">
        <v>188</v>
      </c>
      <c r="C82" s="100">
        <v>13</v>
      </c>
      <c r="D82" s="101" t="s">
        <v>147</v>
      </c>
      <c r="E82" s="100">
        <v>18</v>
      </c>
      <c r="F82" s="102">
        <v>250</v>
      </c>
      <c r="G82" s="103">
        <v>3</v>
      </c>
      <c r="H82" s="103">
        <v>84</v>
      </c>
      <c r="I82" s="103">
        <v>0</v>
      </c>
      <c r="J82" s="104">
        <v>0</v>
      </c>
      <c r="K82" s="69" t="s">
        <v>191</v>
      </c>
      <c r="L82" s="102" t="s">
        <v>192</v>
      </c>
      <c r="M82" s="105">
        <v>11250000</v>
      </c>
      <c r="N82" s="106">
        <v>4482000</v>
      </c>
      <c r="O82" s="105">
        <v>3960000</v>
      </c>
      <c r="P82" s="105">
        <v>0</v>
      </c>
      <c r="Q82" s="107">
        <v>0</v>
      </c>
      <c r="R82" s="107">
        <v>0</v>
      </c>
      <c r="S82" s="107">
        <v>0</v>
      </c>
      <c r="T82" s="107">
        <f t="shared" si="26"/>
        <v>19692000</v>
      </c>
      <c r="U82" s="107">
        <f t="shared" si="31"/>
        <v>2500</v>
      </c>
      <c r="V82" s="108" t="s">
        <v>54</v>
      </c>
      <c r="W82" s="61" t="s">
        <v>189</v>
      </c>
      <c r="X82" s="109">
        <v>0</v>
      </c>
      <c r="Y82" s="109">
        <v>0</v>
      </c>
      <c r="Z82" s="109">
        <v>0</v>
      </c>
      <c r="AA82" s="109">
        <v>0</v>
      </c>
      <c r="AB82" s="109">
        <v>0</v>
      </c>
      <c r="AC82" s="109">
        <v>0</v>
      </c>
      <c r="AD82" s="109">
        <v>0</v>
      </c>
      <c r="AE82" s="110">
        <f t="shared" si="33"/>
        <v>0</v>
      </c>
      <c r="AF82" s="110">
        <v>0</v>
      </c>
      <c r="AG82" s="111">
        <f t="shared" si="34"/>
        <v>0</v>
      </c>
      <c r="AH82" s="92" t="s">
        <v>54</v>
      </c>
      <c r="AI82" s="61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/>
      <c r="BK82" s="112"/>
      <c r="BL82" s="112"/>
      <c r="BM82" s="112"/>
      <c r="BN82" s="112"/>
      <c r="BO82" s="112"/>
      <c r="BP82" s="112"/>
      <c r="BQ82" s="112"/>
      <c r="BR82" s="112"/>
      <c r="BS82" s="112"/>
      <c r="BT82" s="112"/>
      <c r="BU82" s="112"/>
      <c r="BV82" s="112"/>
      <c r="BW82" s="112"/>
      <c r="BX82" s="112"/>
      <c r="BY82" s="112"/>
      <c r="BZ82" s="112"/>
      <c r="CA82" s="112"/>
      <c r="CB82" s="112"/>
      <c r="CC82" s="112"/>
      <c r="CD82" s="112"/>
      <c r="CE82" s="112"/>
      <c r="CF82" s="112"/>
      <c r="CG82" s="112"/>
      <c r="CH82" s="112"/>
      <c r="CI82" s="112"/>
      <c r="CJ82" s="112"/>
      <c r="CK82" s="112"/>
      <c r="CL82" s="112"/>
      <c r="CM82" s="112"/>
      <c r="CN82" s="112"/>
      <c r="CO82" s="112"/>
      <c r="CP82" s="112"/>
      <c r="CQ82" s="112"/>
      <c r="CR82" s="112"/>
      <c r="CS82" s="112"/>
      <c r="CT82" s="112"/>
      <c r="CU82" s="112"/>
      <c r="CV82" s="112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</row>
    <row r="83" spans="1:114" s="113" customFormat="1" ht="60">
      <c r="A83" s="99">
        <v>1065</v>
      </c>
      <c r="B83" s="69" t="s">
        <v>188</v>
      </c>
      <c r="C83" s="100">
        <v>13</v>
      </c>
      <c r="D83" s="101" t="s">
        <v>147</v>
      </c>
      <c r="E83" s="100">
        <v>18</v>
      </c>
      <c r="F83" s="102">
        <v>250</v>
      </c>
      <c r="G83" s="103">
        <v>3</v>
      </c>
      <c r="H83" s="103">
        <v>84</v>
      </c>
      <c r="I83" s="103">
        <v>0</v>
      </c>
      <c r="J83" s="104">
        <v>0</v>
      </c>
      <c r="K83" s="69" t="s">
        <v>221</v>
      </c>
      <c r="L83" s="102" t="s">
        <v>88</v>
      </c>
      <c r="M83" s="105">
        <v>11250000</v>
      </c>
      <c r="N83" s="106">
        <f>H83*3000*E83</f>
        <v>4536000</v>
      </c>
      <c r="O83" s="105">
        <v>3960000</v>
      </c>
      <c r="P83" s="105">
        <v>0</v>
      </c>
      <c r="Q83" s="107">
        <v>0</v>
      </c>
      <c r="R83" s="107">
        <v>0</v>
      </c>
      <c r="S83" s="107">
        <v>0</v>
      </c>
      <c r="T83" s="107">
        <f t="shared" si="26"/>
        <v>19746000</v>
      </c>
      <c r="U83" s="107">
        <f t="shared" si="31"/>
        <v>2500</v>
      </c>
      <c r="V83" s="108" t="s">
        <v>55</v>
      </c>
      <c r="W83" s="61"/>
      <c r="X83" s="109">
        <f>5*$X$1</f>
        <v>0.6</v>
      </c>
      <c r="Y83" s="109">
        <f>1*$Y$1</f>
        <v>0.08</v>
      </c>
      <c r="Z83" s="109">
        <f>1*$Z$1</f>
        <v>0.15</v>
      </c>
      <c r="AA83" s="109">
        <f>5*$AA$1</f>
        <v>0.6</v>
      </c>
      <c r="AB83" s="109">
        <f>4*AB1</f>
        <v>0.72</v>
      </c>
      <c r="AC83" s="109">
        <f>4*$AC$1</f>
        <v>0.8</v>
      </c>
      <c r="AD83" s="109">
        <f>4*AD1</f>
        <v>0.6</v>
      </c>
      <c r="AE83" s="110">
        <f t="shared" si="33"/>
        <v>2.8400000000000003</v>
      </c>
      <c r="AF83" s="110">
        <f>5*$AF$1</f>
        <v>1</v>
      </c>
      <c r="AG83" s="111">
        <f t="shared" si="34"/>
        <v>3.8400000000000003</v>
      </c>
      <c r="AH83" s="92" t="s">
        <v>54</v>
      </c>
      <c r="AI83" s="61" t="s">
        <v>193</v>
      </c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112"/>
      <c r="CC83" s="112"/>
      <c r="CD83" s="112"/>
      <c r="CE83" s="112"/>
      <c r="CF83" s="112"/>
      <c r="CG83" s="112"/>
      <c r="CH83" s="112"/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2"/>
      <c r="DG83" s="112"/>
      <c r="DH83" s="112"/>
      <c r="DI83" s="112"/>
      <c r="DJ83" s="112"/>
    </row>
    <row r="84" spans="1:114" s="113" customFormat="1" ht="44.25" customHeight="1">
      <c r="A84" s="99">
        <v>1065</v>
      </c>
      <c r="B84" s="69" t="s">
        <v>188</v>
      </c>
      <c r="C84" s="100">
        <v>13</v>
      </c>
      <c r="D84" s="101" t="s">
        <v>147</v>
      </c>
      <c r="E84" s="100">
        <v>18</v>
      </c>
      <c r="F84" s="102">
        <v>250</v>
      </c>
      <c r="G84" s="103">
        <v>3</v>
      </c>
      <c r="H84" s="103">
        <v>84</v>
      </c>
      <c r="I84" s="103">
        <v>0</v>
      </c>
      <c r="J84" s="104">
        <v>0</v>
      </c>
      <c r="K84" s="69" t="s">
        <v>70</v>
      </c>
      <c r="L84" s="102" t="s">
        <v>71</v>
      </c>
      <c r="M84" s="105">
        <v>13500000</v>
      </c>
      <c r="N84" s="106">
        <f>H84*3000*E84</f>
        <v>4536000</v>
      </c>
      <c r="O84" s="105">
        <v>3980000</v>
      </c>
      <c r="P84" s="105">
        <v>0</v>
      </c>
      <c r="Q84" s="107">
        <v>0</v>
      </c>
      <c r="R84" s="107">
        <v>0</v>
      </c>
      <c r="S84" s="107">
        <v>0</v>
      </c>
      <c r="T84" s="107">
        <v>21996000</v>
      </c>
      <c r="U84" s="107">
        <f t="shared" si="31"/>
        <v>3000</v>
      </c>
      <c r="V84" s="108" t="s">
        <v>54</v>
      </c>
      <c r="W84" s="61" t="s">
        <v>194</v>
      </c>
      <c r="X84" s="109">
        <v>0</v>
      </c>
      <c r="Y84" s="109">
        <v>0</v>
      </c>
      <c r="Z84" s="109">
        <v>0</v>
      </c>
      <c r="AA84" s="109">
        <v>0</v>
      </c>
      <c r="AB84" s="109">
        <v>0</v>
      </c>
      <c r="AC84" s="109">
        <v>0</v>
      </c>
      <c r="AD84" s="109">
        <v>0</v>
      </c>
      <c r="AE84" s="110">
        <f t="shared" si="33"/>
        <v>0</v>
      </c>
      <c r="AF84" s="110">
        <v>0</v>
      </c>
      <c r="AG84" s="111">
        <f t="shared" si="34"/>
        <v>0</v>
      </c>
      <c r="AH84" s="92" t="s">
        <v>54</v>
      </c>
      <c r="AI84" s="61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2"/>
      <c r="DG84" s="112"/>
      <c r="DH84" s="112"/>
      <c r="DI84" s="112"/>
      <c r="DJ84" s="112"/>
    </row>
    <row r="85" spans="1:114" s="112" customFormat="1" ht="30">
      <c r="A85" s="142">
        <v>1065</v>
      </c>
      <c r="B85" s="95" t="s">
        <v>188</v>
      </c>
      <c r="C85" s="100">
        <v>13</v>
      </c>
      <c r="D85" s="101" t="s">
        <v>147</v>
      </c>
      <c r="E85" s="100">
        <v>18</v>
      </c>
      <c r="F85" s="102">
        <v>250</v>
      </c>
      <c r="G85" s="103">
        <v>3</v>
      </c>
      <c r="H85" s="103">
        <v>84</v>
      </c>
      <c r="I85" s="103">
        <v>0</v>
      </c>
      <c r="J85" s="104">
        <v>0</v>
      </c>
      <c r="K85" s="95" t="s">
        <v>213</v>
      </c>
      <c r="L85" s="102" t="s">
        <v>214</v>
      </c>
      <c r="M85" s="105">
        <v>13950000</v>
      </c>
      <c r="N85" s="106">
        <f>H85*3000*E85</f>
        <v>4536000</v>
      </c>
      <c r="O85" s="105">
        <v>3960000</v>
      </c>
      <c r="P85" s="105">
        <v>0</v>
      </c>
      <c r="Q85" s="107">
        <v>0</v>
      </c>
      <c r="R85" s="107">
        <v>0</v>
      </c>
      <c r="S85" s="107">
        <v>0</v>
      </c>
      <c r="T85" s="107">
        <f t="shared" si="26"/>
        <v>22446000</v>
      </c>
      <c r="U85" s="107">
        <f t="shared" si="31"/>
        <v>3100</v>
      </c>
      <c r="V85" s="108" t="s">
        <v>55</v>
      </c>
      <c r="W85" s="66"/>
      <c r="X85" s="109">
        <f>5*$X$1</f>
        <v>0.6</v>
      </c>
      <c r="Y85" s="109">
        <f>5*$Y$1</f>
        <v>0.4</v>
      </c>
      <c r="Z85" s="109">
        <f>5*$Z$1</f>
        <v>0.75</v>
      </c>
      <c r="AA85" s="109">
        <f>5*$AA$1</f>
        <v>0.6</v>
      </c>
      <c r="AB85" s="109">
        <f>4*$AB$1</f>
        <v>0.72</v>
      </c>
      <c r="AC85" s="109">
        <f>4*$AC$1</f>
        <v>0.8</v>
      </c>
      <c r="AD85" s="109">
        <f>4*$AD$1</f>
        <v>0.6</v>
      </c>
      <c r="AE85" s="110">
        <f t="shared" si="33"/>
        <v>3.5760000000000001</v>
      </c>
      <c r="AF85" s="110">
        <f>2*$AF$1</f>
        <v>0.4</v>
      </c>
      <c r="AG85" s="111">
        <f t="shared" si="34"/>
        <v>3.976</v>
      </c>
      <c r="AH85" s="143" t="s">
        <v>55</v>
      </c>
      <c r="AI85" s="66"/>
    </row>
    <row r="86" spans="1:114" s="113" customFormat="1" ht="75">
      <c r="A86" s="99">
        <v>1065</v>
      </c>
      <c r="B86" s="69" t="s">
        <v>188</v>
      </c>
      <c r="C86" s="100">
        <v>13</v>
      </c>
      <c r="D86" s="101" t="s">
        <v>147</v>
      </c>
      <c r="E86" s="100">
        <v>18</v>
      </c>
      <c r="F86" s="102">
        <v>250</v>
      </c>
      <c r="G86" s="103">
        <v>3</v>
      </c>
      <c r="H86" s="103">
        <v>84</v>
      </c>
      <c r="I86" s="103">
        <v>0</v>
      </c>
      <c r="J86" s="104">
        <v>0</v>
      </c>
      <c r="K86" s="69" t="s">
        <v>195</v>
      </c>
      <c r="L86" s="102" t="s">
        <v>196</v>
      </c>
      <c r="M86" s="105">
        <v>11835000</v>
      </c>
      <c r="N86" s="106">
        <f>H86*3000*E86</f>
        <v>4536000</v>
      </c>
      <c r="O86" s="105">
        <v>3960000</v>
      </c>
      <c r="P86" s="105">
        <v>0</v>
      </c>
      <c r="Q86" s="107">
        <v>0</v>
      </c>
      <c r="R86" s="107">
        <v>0</v>
      </c>
      <c r="S86" s="107">
        <v>0</v>
      </c>
      <c r="T86" s="107">
        <f t="shared" si="26"/>
        <v>20331000</v>
      </c>
      <c r="U86" s="107">
        <f t="shared" si="31"/>
        <v>2630</v>
      </c>
      <c r="V86" s="108" t="s">
        <v>55</v>
      </c>
      <c r="W86" s="61"/>
      <c r="X86" s="109">
        <f>5*$X$1</f>
        <v>0.6</v>
      </c>
      <c r="Y86" s="109">
        <f>4*$Y$1</f>
        <v>0.32</v>
      </c>
      <c r="Z86" s="109">
        <f>2*$Z$1</f>
        <v>0.3</v>
      </c>
      <c r="AA86" s="109">
        <f>5*$AA$1</f>
        <v>0.6</v>
      </c>
      <c r="AB86" s="109">
        <f>3*AB1</f>
        <v>0.54</v>
      </c>
      <c r="AC86" s="109">
        <f>3*AC1</f>
        <v>0.60000000000000009</v>
      </c>
      <c r="AD86" s="109">
        <f>3*AD1</f>
        <v>0.44999999999999996</v>
      </c>
      <c r="AE86" s="110">
        <f t="shared" si="33"/>
        <v>2.7280000000000002</v>
      </c>
      <c r="AF86" s="110">
        <f>5*$AF$1</f>
        <v>1</v>
      </c>
      <c r="AG86" s="111">
        <f t="shared" si="34"/>
        <v>3.7280000000000002</v>
      </c>
      <c r="AH86" s="92" t="s">
        <v>54</v>
      </c>
      <c r="AI86" s="61" t="s">
        <v>285</v>
      </c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  <c r="CI86" s="112"/>
      <c r="CJ86" s="112"/>
      <c r="CK86" s="112"/>
      <c r="CL86" s="112"/>
      <c r="CM86" s="112"/>
      <c r="CN86" s="112"/>
      <c r="CO86" s="112"/>
      <c r="CP86" s="112"/>
      <c r="CQ86" s="112"/>
      <c r="CR86" s="112"/>
      <c r="CS86" s="112"/>
      <c r="CT86" s="112"/>
      <c r="CU86" s="112"/>
      <c r="CV86" s="112"/>
      <c r="CW86" s="112"/>
      <c r="CX86" s="112"/>
      <c r="CY86" s="112"/>
      <c r="CZ86" s="112"/>
      <c r="DA86" s="112"/>
      <c r="DB86" s="112"/>
      <c r="DC86" s="112"/>
      <c r="DD86" s="112"/>
      <c r="DE86" s="112"/>
      <c r="DF86" s="112"/>
      <c r="DG86" s="112"/>
      <c r="DH86" s="112"/>
      <c r="DI86" s="112"/>
      <c r="DJ86" s="112"/>
    </row>
    <row r="87" spans="1:114" s="113" customFormat="1" ht="60">
      <c r="A87" s="99">
        <v>1065</v>
      </c>
      <c r="B87" s="69" t="s">
        <v>188</v>
      </c>
      <c r="C87" s="100">
        <v>13</v>
      </c>
      <c r="D87" s="101" t="s">
        <v>147</v>
      </c>
      <c r="E87" s="100">
        <v>18</v>
      </c>
      <c r="F87" s="102">
        <v>250</v>
      </c>
      <c r="G87" s="103">
        <v>3</v>
      </c>
      <c r="H87" s="103">
        <v>84</v>
      </c>
      <c r="I87" s="103">
        <v>0</v>
      </c>
      <c r="J87" s="104">
        <v>0</v>
      </c>
      <c r="K87" s="69" t="s">
        <v>90</v>
      </c>
      <c r="L87" s="102" t="s">
        <v>91</v>
      </c>
      <c r="M87" s="105">
        <v>14400000</v>
      </c>
      <c r="N87" s="106">
        <f>H87*3000*E87</f>
        <v>4536000</v>
      </c>
      <c r="O87" s="105">
        <v>3960000</v>
      </c>
      <c r="P87" s="105">
        <v>0</v>
      </c>
      <c r="Q87" s="107">
        <v>0</v>
      </c>
      <c r="R87" s="107">
        <v>0</v>
      </c>
      <c r="S87" s="107">
        <v>0</v>
      </c>
      <c r="T87" s="107">
        <f t="shared" si="26"/>
        <v>22896000</v>
      </c>
      <c r="U87" s="107">
        <f t="shared" si="31"/>
        <v>3200</v>
      </c>
      <c r="V87" s="108" t="s">
        <v>55</v>
      </c>
      <c r="W87" s="61"/>
      <c r="X87" s="109">
        <f>5*$X$1</f>
        <v>0.6</v>
      </c>
      <c r="Y87" s="109">
        <f>4*$Y$1</f>
        <v>0.32</v>
      </c>
      <c r="Z87" s="109">
        <f>2*$Z$1</f>
        <v>0.3</v>
      </c>
      <c r="AA87" s="109">
        <f>4*$AA$1</f>
        <v>0.48</v>
      </c>
      <c r="AB87" s="109">
        <f>3*$AB$1</f>
        <v>0.54</v>
      </c>
      <c r="AC87" s="109">
        <f>5*$AC$1</f>
        <v>1</v>
      </c>
      <c r="AD87" s="109">
        <f>3*$AD$1</f>
        <v>0.44999999999999996</v>
      </c>
      <c r="AE87" s="110">
        <f t="shared" si="33"/>
        <v>2.9520000000000004</v>
      </c>
      <c r="AF87" s="110">
        <f>2*$AF$1</f>
        <v>0.4</v>
      </c>
      <c r="AG87" s="111">
        <f t="shared" si="34"/>
        <v>3.3520000000000003</v>
      </c>
      <c r="AH87" s="92" t="s">
        <v>54</v>
      </c>
      <c r="AI87" s="61" t="s">
        <v>197</v>
      </c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  <c r="CM87" s="112"/>
      <c r="CN87" s="112"/>
      <c r="CO87" s="112"/>
      <c r="CP87" s="112"/>
      <c r="CQ87" s="112"/>
      <c r="CR87" s="112"/>
      <c r="CS87" s="112"/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112"/>
      <c r="DH87" s="112"/>
      <c r="DI87" s="112"/>
      <c r="DJ87" s="112"/>
    </row>
    <row r="88" spans="1:114" s="3" customFormat="1" ht="30">
      <c r="A88" s="12">
        <v>1062</v>
      </c>
      <c r="B88" s="51" t="s">
        <v>198</v>
      </c>
      <c r="C88" s="11">
        <v>13</v>
      </c>
      <c r="D88" s="1" t="s">
        <v>199</v>
      </c>
      <c r="E88" s="11">
        <v>18</v>
      </c>
      <c r="F88" s="26">
        <v>250</v>
      </c>
      <c r="G88" s="27">
        <v>4</v>
      </c>
      <c r="H88" s="27">
        <f>F88/G88</f>
        <v>62.5</v>
      </c>
      <c r="I88" s="13">
        <v>0</v>
      </c>
      <c r="J88" s="71">
        <v>0</v>
      </c>
      <c r="K88" s="69" t="s">
        <v>77</v>
      </c>
      <c r="L88" s="26" t="s">
        <v>78</v>
      </c>
      <c r="M88" s="28">
        <v>15003000</v>
      </c>
      <c r="N88" s="29">
        <v>3402000</v>
      </c>
      <c r="O88" s="28">
        <v>3960000</v>
      </c>
      <c r="P88" s="28">
        <v>0</v>
      </c>
      <c r="Q88" s="30">
        <v>0</v>
      </c>
      <c r="R88" s="30">
        <v>0</v>
      </c>
      <c r="S88" s="30">
        <v>0</v>
      </c>
      <c r="T88" s="30">
        <f t="shared" si="26"/>
        <v>22365000</v>
      </c>
      <c r="U88" s="30">
        <f t="shared" si="31"/>
        <v>3334</v>
      </c>
      <c r="V88" s="31" t="s">
        <v>55</v>
      </c>
      <c r="W88" s="61"/>
      <c r="X88" s="49">
        <f>4*$X$1</f>
        <v>0.48</v>
      </c>
      <c r="Y88" s="49">
        <f>5*$Y$1</f>
        <v>0.4</v>
      </c>
      <c r="Z88" s="49">
        <f>4*$Z$1</f>
        <v>0.6</v>
      </c>
      <c r="AA88" s="49">
        <f>5*$AA$1</f>
        <v>0.6</v>
      </c>
      <c r="AB88" s="49">
        <f>4*$AB$1</f>
        <v>0.72</v>
      </c>
      <c r="AC88" s="49">
        <f>1*$AC$1</f>
        <v>0.2</v>
      </c>
      <c r="AD88" s="49">
        <f>3*$AD$1</f>
        <v>0.44999999999999996</v>
      </c>
      <c r="AE88" s="32">
        <f t="shared" si="33"/>
        <v>2.7600000000000002</v>
      </c>
      <c r="AF88" s="32">
        <f>5*$AF$1</f>
        <v>1</v>
      </c>
      <c r="AG88" s="33">
        <f t="shared" si="34"/>
        <v>3.7600000000000002</v>
      </c>
      <c r="AH88" s="13" t="s">
        <v>54</v>
      </c>
      <c r="AI88" s="61" t="s">
        <v>200</v>
      </c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</row>
    <row r="89" spans="1:114" s="3" customFormat="1" ht="30">
      <c r="A89" s="12">
        <v>1062</v>
      </c>
      <c r="B89" s="51" t="s">
        <v>198</v>
      </c>
      <c r="C89" s="11">
        <v>13</v>
      </c>
      <c r="D89" s="1" t="s">
        <v>199</v>
      </c>
      <c r="E89" s="11">
        <v>18</v>
      </c>
      <c r="F89" s="26">
        <v>250</v>
      </c>
      <c r="G89" s="27">
        <v>4</v>
      </c>
      <c r="H89" s="27">
        <f t="shared" ref="H89:H95" si="35">F89/G89</f>
        <v>62.5</v>
      </c>
      <c r="I89" s="13">
        <v>0</v>
      </c>
      <c r="J89" s="71">
        <v>0</v>
      </c>
      <c r="K89" s="69" t="s">
        <v>90</v>
      </c>
      <c r="L89" s="26" t="s">
        <v>91</v>
      </c>
      <c r="M89" s="28">
        <v>18450000</v>
      </c>
      <c r="N89" s="29">
        <v>3402000</v>
      </c>
      <c r="O89" s="28">
        <v>3960000</v>
      </c>
      <c r="P89" s="28">
        <v>0</v>
      </c>
      <c r="Q89" s="30">
        <v>0</v>
      </c>
      <c r="R89" s="30">
        <v>0</v>
      </c>
      <c r="S89" s="30">
        <v>0</v>
      </c>
      <c r="T89" s="30">
        <f t="shared" si="26"/>
        <v>25812000</v>
      </c>
      <c r="U89" s="30">
        <f t="shared" si="31"/>
        <v>4100</v>
      </c>
      <c r="V89" s="31" t="s">
        <v>55</v>
      </c>
      <c r="W89" s="61"/>
      <c r="X89" s="49">
        <f>5*$X$1</f>
        <v>0.6</v>
      </c>
      <c r="Y89" s="49">
        <f>5*$Y$1</f>
        <v>0.4</v>
      </c>
      <c r="Z89" s="49">
        <f>5*$Z$1</f>
        <v>0.75</v>
      </c>
      <c r="AA89" s="49">
        <f>5*$AA$1</f>
        <v>0.6</v>
      </c>
      <c r="AB89" s="49">
        <f>3*$AB$1</f>
        <v>0.54</v>
      </c>
      <c r="AC89" s="49">
        <f>5*$AC$1</f>
        <v>1</v>
      </c>
      <c r="AD89" s="49">
        <f>3*$AD$1</f>
        <v>0.44999999999999996</v>
      </c>
      <c r="AE89" s="32">
        <f t="shared" si="33"/>
        <v>3.472</v>
      </c>
      <c r="AF89" s="32">
        <f>2*$AF$1</f>
        <v>0.4</v>
      </c>
      <c r="AG89" s="33">
        <f t="shared" si="34"/>
        <v>3.8719999999999999</v>
      </c>
      <c r="AH89" s="13" t="s">
        <v>54</v>
      </c>
      <c r="AI89" s="67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</row>
    <row r="90" spans="1:114" s="3" customFormat="1" ht="40.5" customHeight="1">
      <c r="A90" s="12">
        <v>1062</v>
      </c>
      <c r="B90" s="51" t="s">
        <v>198</v>
      </c>
      <c r="C90" s="11">
        <v>13</v>
      </c>
      <c r="D90" s="1" t="s">
        <v>199</v>
      </c>
      <c r="E90" s="11">
        <v>18</v>
      </c>
      <c r="F90" s="26">
        <v>250</v>
      </c>
      <c r="G90" s="27">
        <v>4</v>
      </c>
      <c r="H90" s="27">
        <f t="shared" si="35"/>
        <v>62.5</v>
      </c>
      <c r="I90" s="13">
        <v>0</v>
      </c>
      <c r="J90" s="71">
        <v>0</v>
      </c>
      <c r="K90" s="69" t="s">
        <v>201</v>
      </c>
      <c r="L90" s="26" t="s">
        <v>202</v>
      </c>
      <c r="M90" s="28">
        <v>18450000</v>
      </c>
      <c r="N90" s="29">
        <v>3375000</v>
      </c>
      <c r="O90" s="28">
        <v>3960000</v>
      </c>
      <c r="P90" s="28">
        <v>0</v>
      </c>
      <c r="Q90" s="30">
        <v>0</v>
      </c>
      <c r="R90" s="30">
        <v>0</v>
      </c>
      <c r="S90" s="30">
        <v>0</v>
      </c>
      <c r="T90" s="30">
        <f t="shared" si="26"/>
        <v>25785000</v>
      </c>
      <c r="U90" s="30">
        <f t="shared" si="31"/>
        <v>4100</v>
      </c>
      <c r="V90" s="31" t="s">
        <v>54</v>
      </c>
      <c r="W90" s="61" t="s">
        <v>203</v>
      </c>
      <c r="X90" s="49">
        <v>0</v>
      </c>
      <c r="Y90" s="49">
        <v>0</v>
      </c>
      <c r="Z90" s="49">
        <v>0</v>
      </c>
      <c r="AA90" s="49">
        <v>0</v>
      </c>
      <c r="AB90" s="49">
        <v>0</v>
      </c>
      <c r="AC90" s="49">
        <v>0</v>
      </c>
      <c r="AD90" s="49">
        <v>0</v>
      </c>
      <c r="AE90" s="32">
        <f t="shared" si="33"/>
        <v>0</v>
      </c>
      <c r="AF90" s="32">
        <f>0*$AF$1</f>
        <v>0</v>
      </c>
      <c r="AG90" s="33">
        <v>0</v>
      </c>
      <c r="AH90" s="13" t="s">
        <v>54</v>
      </c>
      <c r="AI90" s="67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</row>
    <row r="91" spans="1:114" s="3" customFormat="1" ht="30">
      <c r="A91" s="12">
        <v>1062</v>
      </c>
      <c r="B91" s="51" t="s">
        <v>198</v>
      </c>
      <c r="C91" s="11">
        <v>13</v>
      </c>
      <c r="D91" s="1" t="s">
        <v>199</v>
      </c>
      <c r="E91" s="11">
        <v>18</v>
      </c>
      <c r="F91" s="26">
        <v>250</v>
      </c>
      <c r="G91" s="27">
        <v>4</v>
      </c>
      <c r="H91" s="27">
        <f t="shared" si="35"/>
        <v>62.5</v>
      </c>
      <c r="I91" s="13">
        <v>0</v>
      </c>
      <c r="J91" s="71">
        <v>0</v>
      </c>
      <c r="K91" s="69" t="s">
        <v>191</v>
      </c>
      <c r="L91" s="26" t="s">
        <v>192</v>
      </c>
      <c r="M91" s="28">
        <v>15003000</v>
      </c>
      <c r="N91" s="29">
        <v>3402000</v>
      </c>
      <c r="O91" s="28">
        <v>3960000</v>
      </c>
      <c r="P91" s="28">
        <v>0</v>
      </c>
      <c r="Q91" s="30">
        <v>0</v>
      </c>
      <c r="R91" s="30">
        <v>0</v>
      </c>
      <c r="S91" s="30">
        <v>0</v>
      </c>
      <c r="T91" s="30">
        <f t="shared" si="26"/>
        <v>22365000</v>
      </c>
      <c r="U91" s="30">
        <f t="shared" si="31"/>
        <v>3334</v>
      </c>
      <c r="V91" s="31" t="s">
        <v>55</v>
      </c>
      <c r="W91" s="61"/>
      <c r="X91" s="49">
        <f>5*$X$1</f>
        <v>0.6</v>
      </c>
      <c r="Y91" s="49">
        <f>5*$Y$1</f>
        <v>0.4</v>
      </c>
      <c r="Z91" s="49">
        <f>3*$Z$1</f>
        <v>0.44999999999999996</v>
      </c>
      <c r="AA91" s="49">
        <f>5*$AA$1</f>
        <v>0.6</v>
      </c>
      <c r="AB91" s="49">
        <f>3*$AB$1</f>
        <v>0.54</v>
      </c>
      <c r="AC91" s="49">
        <f>4*$AC$1</f>
        <v>0.8</v>
      </c>
      <c r="AD91" s="49">
        <f>3*$AD$1</f>
        <v>0.44999999999999996</v>
      </c>
      <c r="AE91" s="32">
        <f t="shared" si="33"/>
        <v>3.0720000000000001</v>
      </c>
      <c r="AF91" s="32">
        <f>5*$AF$1</f>
        <v>1</v>
      </c>
      <c r="AG91" s="33">
        <f t="shared" si="34"/>
        <v>4.0720000000000001</v>
      </c>
      <c r="AH91" s="13" t="s">
        <v>54</v>
      </c>
      <c r="AI91" s="67" t="s">
        <v>204</v>
      </c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</row>
    <row r="92" spans="1:114" s="3" customFormat="1" ht="30">
      <c r="A92" s="12">
        <v>1062</v>
      </c>
      <c r="B92" s="51" t="s">
        <v>198</v>
      </c>
      <c r="C92" s="11">
        <v>13</v>
      </c>
      <c r="D92" s="1" t="s">
        <v>199</v>
      </c>
      <c r="E92" s="11">
        <v>18</v>
      </c>
      <c r="F92" s="26">
        <v>250</v>
      </c>
      <c r="G92" s="27">
        <v>4</v>
      </c>
      <c r="H92" s="27">
        <f t="shared" si="35"/>
        <v>62.5</v>
      </c>
      <c r="I92" s="13">
        <v>0</v>
      </c>
      <c r="J92" s="71">
        <v>0</v>
      </c>
      <c r="K92" s="69" t="s">
        <v>128</v>
      </c>
      <c r="L92" s="26" t="s">
        <v>129</v>
      </c>
      <c r="M92" s="28">
        <v>17325000</v>
      </c>
      <c r="N92" s="29">
        <v>3402000</v>
      </c>
      <c r="O92" s="28">
        <v>3960000</v>
      </c>
      <c r="P92" s="28">
        <v>0</v>
      </c>
      <c r="Q92" s="30">
        <v>0</v>
      </c>
      <c r="R92" s="30">
        <v>0</v>
      </c>
      <c r="S92" s="30">
        <v>0</v>
      </c>
      <c r="T92" s="30">
        <f t="shared" si="26"/>
        <v>24687000</v>
      </c>
      <c r="U92" s="30">
        <f t="shared" si="31"/>
        <v>3850</v>
      </c>
      <c r="V92" s="31" t="s">
        <v>55</v>
      </c>
      <c r="W92" s="61"/>
      <c r="X92" s="49">
        <f>5*$X$1</f>
        <v>0.6</v>
      </c>
      <c r="Y92" s="49">
        <f>5*$Y$1</f>
        <v>0.4</v>
      </c>
      <c r="Z92" s="49">
        <f>1*$Z$1</f>
        <v>0.15</v>
      </c>
      <c r="AA92" s="153">
        <f>5*$AA$1</f>
        <v>0.6</v>
      </c>
      <c r="AB92" s="49">
        <f>4*$AB$1</f>
        <v>0.72</v>
      </c>
      <c r="AC92" s="49">
        <f>5*$AC$1</f>
        <v>1</v>
      </c>
      <c r="AD92" s="49">
        <f>4*$AD$1</f>
        <v>0.6</v>
      </c>
      <c r="AE92" s="32">
        <f t="shared" si="33"/>
        <v>3.2559999999999998</v>
      </c>
      <c r="AF92" s="32">
        <f>3*$AF$1</f>
        <v>0.60000000000000009</v>
      </c>
      <c r="AG92" s="33">
        <f t="shared" si="34"/>
        <v>3.8559999999999999</v>
      </c>
      <c r="AH92" s="13" t="s">
        <v>54</v>
      </c>
      <c r="AI92" s="67" t="s">
        <v>205</v>
      </c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</row>
    <row r="93" spans="1:114" s="3" customFormat="1" ht="60" customHeight="1">
      <c r="A93" s="12">
        <v>1062</v>
      </c>
      <c r="B93" s="51" t="s">
        <v>198</v>
      </c>
      <c r="C93" s="11">
        <v>13</v>
      </c>
      <c r="D93" s="1" t="s">
        <v>199</v>
      </c>
      <c r="E93" s="11">
        <v>18</v>
      </c>
      <c r="F93" s="26">
        <v>250</v>
      </c>
      <c r="G93" s="27">
        <v>4</v>
      </c>
      <c r="H93" s="27">
        <f t="shared" si="35"/>
        <v>62.5</v>
      </c>
      <c r="I93" s="13">
        <v>0</v>
      </c>
      <c r="J93" s="71">
        <v>0</v>
      </c>
      <c r="K93" s="69" t="s">
        <v>206</v>
      </c>
      <c r="L93" s="26" t="s">
        <v>207</v>
      </c>
      <c r="M93" s="28">
        <v>8100000</v>
      </c>
      <c r="N93" s="29">
        <v>1620000</v>
      </c>
      <c r="O93" s="28">
        <v>0</v>
      </c>
      <c r="P93" s="28">
        <v>0</v>
      </c>
      <c r="Q93" s="30">
        <v>0</v>
      </c>
      <c r="R93" s="30">
        <v>0</v>
      </c>
      <c r="S93" s="30">
        <v>0</v>
      </c>
      <c r="T93" s="30">
        <f t="shared" si="26"/>
        <v>9720000</v>
      </c>
      <c r="U93" s="30">
        <v>3750</v>
      </c>
      <c r="V93" s="31" t="s">
        <v>54</v>
      </c>
      <c r="W93" s="61" t="s">
        <v>208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32">
        <f t="shared" si="33"/>
        <v>0</v>
      </c>
      <c r="AF93" s="32">
        <f>0*$AF$1</f>
        <v>0</v>
      </c>
      <c r="AG93" s="33">
        <f t="shared" si="34"/>
        <v>0</v>
      </c>
      <c r="AH93" s="13" t="s">
        <v>54</v>
      </c>
      <c r="AI93" s="67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</row>
    <row r="94" spans="1:114" s="4" customFormat="1" ht="30">
      <c r="A94" s="82">
        <v>1062</v>
      </c>
      <c r="B94" s="83" t="s">
        <v>198</v>
      </c>
      <c r="C94" s="84">
        <v>13</v>
      </c>
      <c r="D94" s="85" t="s">
        <v>199</v>
      </c>
      <c r="E94" s="84">
        <v>18</v>
      </c>
      <c r="F94" s="86">
        <v>250</v>
      </c>
      <c r="G94" s="27">
        <v>4</v>
      </c>
      <c r="H94" s="27">
        <f t="shared" si="35"/>
        <v>62.5</v>
      </c>
      <c r="I94" s="50">
        <v>0</v>
      </c>
      <c r="J94" s="87">
        <v>0</v>
      </c>
      <c r="K94" s="69" t="s">
        <v>102</v>
      </c>
      <c r="L94" s="86" t="s">
        <v>103</v>
      </c>
      <c r="M94" s="28">
        <v>15004052</v>
      </c>
      <c r="N94" s="29">
        <v>3402000</v>
      </c>
      <c r="O94" s="28">
        <v>3960000</v>
      </c>
      <c r="P94" s="28">
        <v>0</v>
      </c>
      <c r="Q94" s="30">
        <v>0</v>
      </c>
      <c r="R94" s="30">
        <v>0</v>
      </c>
      <c r="S94" s="30">
        <v>0</v>
      </c>
      <c r="T94" s="30">
        <f t="shared" si="26"/>
        <v>22366052</v>
      </c>
      <c r="U94" s="30">
        <f>M94/E94/F94</f>
        <v>3334.233777777778</v>
      </c>
      <c r="V94" s="31" t="s">
        <v>55</v>
      </c>
      <c r="W94" s="66"/>
      <c r="X94" s="49">
        <f>5*$X$1</f>
        <v>0.6</v>
      </c>
      <c r="Y94" s="49">
        <f>5*$Y$1</f>
        <v>0.4</v>
      </c>
      <c r="Z94" s="49">
        <f>5*$Z$1</f>
        <v>0.75</v>
      </c>
      <c r="AA94" s="49">
        <f>5*$AA$1</f>
        <v>0.6</v>
      </c>
      <c r="AB94" s="49">
        <f>4*$AB$1</f>
        <v>0.72</v>
      </c>
      <c r="AC94" s="49">
        <f>4*$AC$1</f>
        <v>0.8</v>
      </c>
      <c r="AD94" s="78">
        <f>5*$AD$1</f>
        <v>0.75</v>
      </c>
      <c r="AE94" s="79">
        <f t="shared" si="33"/>
        <v>3.6960000000000002</v>
      </c>
      <c r="AF94" s="79">
        <f>5*$AF$1</f>
        <v>1</v>
      </c>
      <c r="AG94" s="80">
        <f>AE94+AF94</f>
        <v>4.6959999999999997</v>
      </c>
      <c r="AH94" s="88" t="s">
        <v>55</v>
      </c>
      <c r="AI94" s="89"/>
    </row>
    <row r="95" spans="1:114" s="3" customFormat="1" ht="30">
      <c r="A95" s="12">
        <v>1062</v>
      </c>
      <c r="B95" s="51" t="s">
        <v>198</v>
      </c>
      <c r="C95" s="11">
        <v>13</v>
      </c>
      <c r="D95" s="1" t="s">
        <v>199</v>
      </c>
      <c r="E95" s="11">
        <v>18</v>
      </c>
      <c r="F95" s="26">
        <v>250</v>
      </c>
      <c r="G95" s="90">
        <v>4</v>
      </c>
      <c r="H95" s="90">
        <f t="shared" si="35"/>
        <v>62.5</v>
      </c>
      <c r="I95" s="13">
        <v>0</v>
      </c>
      <c r="J95" s="71">
        <v>0</v>
      </c>
      <c r="K95" s="69" t="s">
        <v>66</v>
      </c>
      <c r="L95" s="26" t="s">
        <v>67</v>
      </c>
      <c r="M95" s="28">
        <v>16200000</v>
      </c>
      <c r="N95" s="29">
        <v>3402000</v>
      </c>
      <c r="O95" s="28">
        <v>3960000</v>
      </c>
      <c r="P95" s="28">
        <v>0</v>
      </c>
      <c r="Q95" s="30">
        <v>0</v>
      </c>
      <c r="R95" s="30">
        <v>0</v>
      </c>
      <c r="S95" s="30">
        <v>0</v>
      </c>
      <c r="T95" s="30">
        <f t="shared" si="26"/>
        <v>23562000</v>
      </c>
      <c r="U95" s="30">
        <f>M95/E95/F95</f>
        <v>3600</v>
      </c>
      <c r="V95" s="31" t="s">
        <v>55</v>
      </c>
      <c r="W95" s="61"/>
      <c r="X95" s="49">
        <f t="shared" ref="X95:X100" si="36">5*$X$1</f>
        <v>0.6</v>
      </c>
      <c r="Y95" s="49">
        <f>4*$Y$1</f>
        <v>0.32</v>
      </c>
      <c r="Z95" s="49">
        <f>5*$Z$1</f>
        <v>0.75</v>
      </c>
      <c r="AA95" s="49">
        <f>4*$AA$1</f>
        <v>0.48</v>
      </c>
      <c r="AB95" s="49">
        <f>3*$AB$1</f>
        <v>0.54</v>
      </c>
      <c r="AC95" s="49">
        <f>1*$AC$1</f>
        <v>0.2</v>
      </c>
      <c r="AD95" s="49">
        <f>3*$AD$1</f>
        <v>0.44999999999999996</v>
      </c>
      <c r="AE95" s="32">
        <f t="shared" si="33"/>
        <v>2.6720000000000002</v>
      </c>
      <c r="AF95" s="32">
        <f>4*$AF$1</f>
        <v>0.8</v>
      </c>
      <c r="AG95" s="33">
        <f t="shared" si="34"/>
        <v>3.4720000000000004</v>
      </c>
      <c r="AH95" s="13" t="s">
        <v>54</v>
      </c>
      <c r="AI95" s="66" t="s">
        <v>119</v>
      </c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</row>
    <row r="96" spans="1:114" s="3" customFormat="1" ht="33.75" customHeight="1">
      <c r="A96" s="12">
        <v>1062</v>
      </c>
      <c r="B96" s="51" t="s">
        <v>198</v>
      </c>
      <c r="C96" s="11">
        <v>13</v>
      </c>
      <c r="D96" s="1" t="s">
        <v>199</v>
      </c>
      <c r="E96" s="11">
        <v>18</v>
      </c>
      <c r="F96" s="26">
        <v>250</v>
      </c>
      <c r="G96" s="27">
        <v>4</v>
      </c>
      <c r="H96" s="27">
        <f t="shared" ref="H96:H110" si="37">F96/G96</f>
        <v>62.5</v>
      </c>
      <c r="I96" s="13">
        <v>0</v>
      </c>
      <c r="J96" s="71">
        <v>0</v>
      </c>
      <c r="K96" s="69" t="s">
        <v>184</v>
      </c>
      <c r="L96" s="26" t="s">
        <v>125</v>
      </c>
      <c r="M96" s="28">
        <v>19220000</v>
      </c>
      <c r="N96" s="29">
        <v>3402000</v>
      </c>
      <c r="O96" s="28">
        <v>3960000</v>
      </c>
      <c r="P96" s="28">
        <v>0</v>
      </c>
      <c r="Q96" s="30">
        <v>0</v>
      </c>
      <c r="R96" s="30">
        <v>0</v>
      </c>
      <c r="S96" s="30">
        <v>0</v>
      </c>
      <c r="T96" s="30">
        <f t="shared" si="26"/>
        <v>26582000</v>
      </c>
      <c r="U96" s="30">
        <f>M96/E96/F96</f>
        <v>4271.1111111111113</v>
      </c>
      <c r="V96" s="31" t="s">
        <v>55</v>
      </c>
      <c r="W96" s="61"/>
      <c r="X96" s="49">
        <f t="shared" si="36"/>
        <v>0.6</v>
      </c>
      <c r="Y96" s="49">
        <f>5*$Y$1</f>
        <v>0.4</v>
      </c>
      <c r="Z96" s="49">
        <f>5*$Z$1</f>
        <v>0.75</v>
      </c>
      <c r="AA96" s="49">
        <f>5*$AA$1</f>
        <v>0.6</v>
      </c>
      <c r="AB96" s="49">
        <f>3*$AB$1</f>
        <v>0.54</v>
      </c>
      <c r="AC96" s="49">
        <f>4*$AC$1</f>
        <v>0.8</v>
      </c>
      <c r="AD96" s="49">
        <f>4*$AD$1</f>
        <v>0.6</v>
      </c>
      <c r="AE96" s="32">
        <f t="shared" si="33"/>
        <v>3.4320000000000004</v>
      </c>
      <c r="AF96" s="32">
        <f>2*$AF$1</f>
        <v>0.4</v>
      </c>
      <c r="AG96" s="33">
        <f t="shared" si="34"/>
        <v>3.8320000000000003</v>
      </c>
      <c r="AH96" s="13" t="s">
        <v>54</v>
      </c>
      <c r="AI96" s="61" t="s">
        <v>209</v>
      </c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</row>
    <row r="97" spans="1:114" s="3" customFormat="1" ht="34.5" customHeight="1">
      <c r="A97" s="12">
        <v>1062</v>
      </c>
      <c r="B97" s="51" t="s">
        <v>198</v>
      </c>
      <c r="C97" s="11">
        <v>13</v>
      </c>
      <c r="D97" s="1" t="s">
        <v>199</v>
      </c>
      <c r="E97" s="11">
        <v>18</v>
      </c>
      <c r="F97" s="26">
        <v>250</v>
      </c>
      <c r="G97" s="27">
        <v>4</v>
      </c>
      <c r="H97" s="27">
        <f t="shared" si="37"/>
        <v>62.5</v>
      </c>
      <c r="I97" s="13">
        <v>0</v>
      </c>
      <c r="J97" s="71">
        <v>0</v>
      </c>
      <c r="K97" s="69" t="s">
        <v>72</v>
      </c>
      <c r="L97" s="26" t="s">
        <v>73</v>
      </c>
      <c r="M97" s="28">
        <v>11981250</v>
      </c>
      <c r="N97" s="29">
        <v>3402000</v>
      </c>
      <c r="O97" s="28">
        <v>3960000</v>
      </c>
      <c r="P97" s="28">
        <v>0</v>
      </c>
      <c r="Q97" s="30">
        <v>0</v>
      </c>
      <c r="R97" s="30">
        <v>0</v>
      </c>
      <c r="S97" s="30">
        <v>0</v>
      </c>
      <c r="T97" s="30">
        <v>23337000</v>
      </c>
      <c r="U97" s="30">
        <v>3550</v>
      </c>
      <c r="V97" s="31" t="s">
        <v>54</v>
      </c>
      <c r="W97" s="61" t="s">
        <v>210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>
        <v>0</v>
      </c>
      <c r="AE97" s="32">
        <f t="shared" si="33"/>
        <v>0</v>
      </c>
      <c r="AF97" s="32">
        <f>4*$AF$1</f>
        <v>0.8</v>
      </c>
      <c r="AG97" s="33">
        <f t="shared" si="34"/>
        <v>0.8</v>
      </c>
      <c r="AH97" s="13" t="s">
        <v>54</v>
      </c>
      <c r="AI97" s="61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</row>
    <row r="98" spans="1:114" s="3" customFormat="1" ht="30">
      <c r="A98" s="12">
        <v>1062</v>
      </c>
      <c r="B98" s="51" t="s">
        <v>198</v>
      </c>
      <c r="C98" s="11">
        <v>13</v>
      </c>
      <c r="D98" s="1" t="s">
        <v>199</v>
      </c>
      <c r="E98" s="11">
        <v>18</v>
      </c>
      <c r="F98" s="26">
        <v>250</v>
      </c>
      <c r="G98" s="27">
        <v>4</v>
      </c>
      <c r="H98" s="27">
        <f t="shared" si="37"/>
        <v>62.5</v>
      </c>
      <c r="I98" s="13">
        <v>0</v>
      </c>
      <c r="J98" s="71">
        <v>0</v>
      </c>
      <c r="K98" s="69" t="s">
        <v>211</v>
      </c>
      <c r="L98" s="26" t="s">
        <v>212</v>
      </c>
      <c r="M98" s="28">
        <v>15750000</v>
      </c>
      <c r="N98" s="29">
        <v>3402000</v>
      </c>
      <c r="O98" s="28">
        <v>3960000</v>
      </c>
      <c r="P98" s="28">
        <v>0</v>
      </c>
      <c r="Q98" s="30">
        <v>0</v>
      </c>
      <c r="R98" s="30">
        <v>0</v>
      </c>
      <c r="S98" s="30">
        <v>0</v>
      </c>
      <c r="T98" s="30">
        <f>M98+N98+O98+P98+Q98+R98+S98</f>
        <v>23112000</v>
      </c>
      <c r="U98" s="30">
        <f t="shared" ref="U98:U111" si="38">M98/E98/F98</f>
        <v>3500</v>
      </c>
      <c r="V98" s="31" t="s">
        <v>55</v>
      </c>
      <c r="W98" s="61"/>
      <c r="X98" s="49">
        <f t="shared" si="36"/>
        <v>0.6</v>
      </c>
      <c r="Y98" s="49">
        <f>5*$Y$1</f>
        <v>0.4</v>
      </c>
      <c r="Z98" s="49">
        <f>5*$Z$1</f>
        <v>0.75</v>
      </c>
      <c r="AA98" s="49">
        <f>5*$AA$1</f>
        <v>0.6</v>
      </c>
      <c r="AB98" s="49">
        <f>3*$AB$1</f>
        <v>0.54</v>
      </c>
      <c r="AC98" s="49">
        <f>5*$AC$1</f>
        <v>1</v>
      </c>
      <c r="AD98" s="49">
        <f>4*$AD$1</f>
        <v>0.6</v>
      </c>
      <c r="AE98" s="32">
        <f t="shared" si="33"/>
        <v>3.5920000000000005</v>
      </c>
      <c r="AF98" s="32">
        <f>5*$AF$1</f>
        <v>1</v>
      </c>
      <c r="AG98" s="33">
        <f t="shared" si="34"/>
        <v>4.5920000000000005</v>
      </c>
      <c r="AH98" s="13" t="s">
        <v>54</v>
      </c>
      <c r="AI98" s="61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</row>
    <row r="99" spans="1:114" s="3" customFormat="1" ht="30">
      <c r="A99" s="12">
        <v>1062</v>
      </c>
      <c r="B99" s="51" t="s">
        <v>198</v>
      </c>
      <c r="C99" s="11">
        <v>13</v>
      </c>
      <c r="D99" s="1" t="s">
        <v>199</v>
      </c>
      <c r="E99" s="11">
        <v>18</v>
      </c>
      <c r="F99" s="26">
        <v>250</v>
      </c>
      <c r="G99" s="27">
        <v>4</v>
      </c>
      <c r="H99" s="27">
        <f t="shared" si="37"/>
        <v>62.5</v>
      </c>
      <c r="I99" s="13">
        <v>0</v>
      </c>
      <c r="J99" s="71">
        <v>0</v>
      </c>
      <c r="K99" s="69" t="s">
        <v>171</v>
      </c>
      <c r="L99" s="26" t="s">
        <v>172</v>
      </c>
      <c r="M99" s="28">
        <v>15030000</v>
      </c>
      <c r="N99" s="29">
        <v>3402000</v>
      </c>
      <c r="O99" s="28">
        <v>3960000</v>
      </c>
      <c r="P99" s="28">
        <v>0</v>
      </c>
      <c r="Q99" s="30">
        <v>0</v>
      </c>
      <c r="R99" s="30">
        <v>0</v>
      </c>
      <c r="S99" s="30">
        <v>0</v>
      </c>
      <c r="T99" s="30">
        <f t="shared" ref="T99:T118" si="39">M99+N99+O99+P99+Q99+R99+S99</f>
        <v>22392000</v>
      </c>
      <c r="U99" s="30">
        <f t="shared" si="38"/>
        <v>3340</v>
      </c>
      <c r="V99" s="31" t="s">
        <v>55</v>
      </c>
      <c r="W99" s="61"/>
      <c r="X99" s="49">
        <f t="shared" si="36"/>
        <v>0.6</v>
      </c>
      <c r="Y99" s="49">
        <f>5*$Y$1</f>
        <v>0.4</v>
      </c>
      <c r="Z99" s="49">
        <f>5*$Z$1</f>
        <v>0.75</v>
      </c>
      <c r="AA99" s="49">
        <f>5*$AA$1</f>
        <v>0.6</v>
      </c>
      <c r="AB99" s="49">
        <f>4*$AB$1</f>
        <v>0.72</v>
      </c>
      <c r="AC99" s="49">
        <f>3*$AC$1</f>
        <v>0.60000000000000009</v>
      </c>
      <c r="AD99" s="49">
        <f>4*$AD$1</f>
        <v>0.6</v>
      </c>
      <c r="AE99" s="32">
        <f t="shared" si="33"/>
        <v>3.4160000000000004</v>
      </c>
      <c r="AF99" s="32">
        <f>5*$AF$1</f>
        <v>1</v>
      </c>
      <c r="AG99" s="33">
        <f t="shared" si="34"/>
        <v>4.4160000000000004</v>
      </c>
      <c r="AH99" s="13" t="s">
        <v>54</v>
      </c>
      <c r="AI99" s="61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</row>
    <row r="100" spans="1:114" s="3" customFormat="1" ht="30">
      <c r="A100" s="12">
        <v>1062</v>
      </c>
      <c r="B100" s="51" t="s">
        <v>198</v>
      </c>
      <c r="C100" s="11">
        <v>13</v>
      </c>
      <c r="D100" s="1" t="s">
        <v>199</v>
      </c>
      <c r="E100" s="11">
        <v>18</v>
      </c>
      <c r="F100" s="26">
        <v>250</v>
      </c>
      <c r="G100" s="27">
        <v>4</v>
      </c>
      <c r="H100" s="27">
        <f t="shared" si="37"/>
        <v>62.5</v>
      </c>
      <c r="I100" s="13">
        <v>0</v>
      </c>
      <c r="J100" s="71">
        <v>0</v>
      </c>
      <c r="K100" s="69" t="s">
        <v>213</v>
      </c>
      <c r="L100" s="26" t="s">
        <v>214</v>
      </c>
      <c r="M100" s="28">
        <v>17775000</v>
      </c>
      <c r="N100" s="29">
        <v>3402000</v>
      </c>
      <c r="O100" s="28">
        <v>3960000</v>
      </c>
      <c r="P100" s="28">
        <v>0</v>
      </c>
      <c r="Q100" s="30">
        <v>0</v>
      </c>
      <c r="R100" s="30">
        <v>0</v>
      </c>
      <c r="S100" s="30">
        <v>0</v>
      </c>
      <c r="T100" s="30">
        <f t="shared" si="39"/>
        <v>25137000</v>
      </c>
      <c r="U100" s="30">
        <f t="shared" si="38"/>
        <v>3950</v>
      </c>
      <c r="V100" s="31" t="s">
        <v>55</v>
      </c>
      <c r="W100" s="61"/>
      <c r="X100" s="49">
        <f t="shared" si="36"/>
        <v>0.6</v>
      </c>
      <c r="Y100" s="49">
        <f>5*$Y$1</f>
        <v>0.4</v>
      </c>
      <c r="Z100" s="49">
        <f>5*$Z$1</f>
        <v>0.75</v>
      </c>
      <c r="AA100" s="49">
        <f>5*$AA$1</f>
        <v>0.6</v>
      </c>
      <c r="AB100" s="49">
        <f>3*$AB$1</f>
        <v>0.54</v>
      </c>
      <c r="AC100" s="49">
        <f>4*$AC$1</f>
        <v>0.8</v>
      </c>
      <c r="AD100" s="49">
        <f>3*$AD$1</f>
        <v>0.44999999999999996</v>
      </c>
      <c r="AE100" s="32">
        <f t="shared" si="33"/>
        <v>3.3120000000000007</v>
      </c>
      <c r="AF100" s="32">
        <f>2*$AF$1</f>
        <v>0.4</v>
      </c>
      <c r="AG100" s="33">
        <f t="shared" si="34"/>
        <v>3.7120000000000006</v>
      </c>
      <c r="AH100" s="13" t="s">
        <v>54</v>
      </c>
      <c r="AI100" s="61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</row>
    <row r="101" spans="1:114" s="3" customFormat="1" ht="30">
      <c r="A101" s="12">
        <v>1072</v>
      </c>
      <c r="B101" s="51" t="s">
        <v>216</v>
      </c>
      <c r="C101" s="11">
        <v>13</v>
      </c>
      <c r="D101" s="1" t="s">
        <v>217</v>
      </c>
      <c r="E101" s="11">
        <v>18</v>
      </c>
      <c r="F101" s="26">
        <v>120</v>
      </c>
      <c r="G101" s="27">
        <v>4</v>
      </c>
      <c r="H101" s="27">
        <f t="shared" si="37"/>
        <v>30</v>
      </c>
      <c r="I101" s="13">
        <v>0</v>
      </c>
      <c r="J101" s="71">
        <v>0</v>
      </c>
      <c r="K101" s="69" t="s">
        <v>77</v>
      </c>
      <c r="L101" s="26" t="s">
        <v>78</v>
      </c>
      <c r="M101" s="28">
        <v>7201440</v>
      </c>
      <c r="N101" s="29">
        <f>H101*3000*E101</f>
        <v>1620000</v>
      </c>
      <c r="O101" s="28">
        <v>0</v>
      </c>
      <c r="P101" s="28">
        <v>0</v>
      </c>
      <c r="Q101" s="30">
        <v>0</v>
      </c>
      <c r="R101" s="30">
        <v>0</v>
      </c>
      <c r="S101" s="30">
        <v>0</v>
      </c>
      <c r="T101" s="30">
        <f t="shared" si="39"/>
        <v>8821440</v>
      </c>
      <c r="U101" s="30">
        <f t="shared" si="38"/>
        <v>3334</v>
      </c>
      <c r="V101" s="31" t="s">
        <v>55</v>
      </c>
      <c r="W101" s="61"/>
      <c r="X101" s="49">
        <f>4*$X$1</f>
        <v>0.48</v>
      </c>
      <c r="Y101" s="49">
        <f>5*$Y$1</f>
        <v>0.4</v>
      </c>
      <c r="Z101" s="49">
        <f>4*$Z$1</f>
        <v>0.6</v>
      </c>
      <c r="AA101" s="49">
        <f>5*$AA$1</f>
        <v>0.6</v>
      </c>
      <c r="AB101" s="49">
        <f>4*$AB$1</f>
        <v>0.72</v>
      </c>
      <c r="AC101" s="49">
        <f>1*$AC$1</f>
        <v>0.2</v>
      </c>
      <c r="AD101" s="49">
        <f>3*$AD$1</f>
        <v>0.44999999999999996</v>
      </c>
      <c r="AE101" s="32">
        <f t="shared" si="33"/>
        <v>2.7600000000000002</v>
      </c>
      <c r="AF101" s="32">
        <f>5*$AF$1</f>
        <v>1</v>
      </c>
      <c r="AG101" s="33">
        <f t="shared" si="34"/>
        <v>3.7600000000000002</v>
      </c>
      <c r="AH101" s="13" t="s">
        <v>54</v>
      </c>
      <c r="AI101" s="61" t="s">
        <v>200</v>
      </c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</row>
    <row r="102" spans="1:114" s="3" customFormat="1" ht="45" customHeight="1">
      <c r="A102" s="12">
        <v>1072</v>
      </c>
      <c r="B102" s="51" t="s">
        <v>216</v>
      </c>
      <c r="C102" s="11">
        <v>13</v>
      </c>
      <c r="D102" s="1" t="s">
        <v>217</v>
      </c>
      <c r="E102" s="11">
        <v>18</v>
      </c>
      <c r="F102" s="26">
        <v>120</v>
      </c>
      <c r="G102" s="27">
        <v>4</v>
      </c>
      <c r="H102" s="27">
        <f t="shared" si="37"/>
        <v>30</v>
      </c>
      <c r="I102" s="13">
        <v>0</v>
      </c>
      <c r="J102" s="71">
        <v>0</v>
      </c>
      <c r="K102" s="69" t="s">
        <v>184</v>
      </c>
      <c r="L102" s="26" t="s">
        <v>125</v>
      </c>
      <c r="M102" s="28">
        <v>9450000</v>
      </c>
      <c r="N102" s="29">
        <f>H102*3000*E102</f>
        <v>1620000</v>
      </c>
      <c r="O102" s="28">
        <v>3960000</v>
      </c>
      <c r="P102" s="28">
        <v>0</v>
      </c>
      <c r="Q102" s="30">
        <v>0</v>
      </c>
      <c r="R102" s="30">
        <v>0</v>
      </c>
      <c r="S102" s="30">
        <v>0</v>
      </c>
      <c r="T102" s="30">
        <f t="shared" si="39"/>
        <v>15030000</v>
      </c>
      <c r="U102" s="30">
        <f t="shared" si="38"/>
        <v>4375</v>
      </c>
      <c r="V102" s="31" t="s">
        <v>54</v>
      </c>
      <c r="W102" s="61" t="s">
        <v>219</v>
      </c>
      <c r="X102" s="49">
        <v>0</v>
      </c>
      <c r="Y102" s="49">
        <v>0</v>
      </c>
      <c r="Z102" s="49">
        <v>0</v>
      </c>
      <c r="AA102" s="49">
        <v>0</v>
      </c>
      <c r="AB102" s="49">
        <v>0</v>
      </c>
      <c r="AC102" s="49">
        <v>0</v>
      </c>
      <c r="AD102" s="49">
        <v>0</v>
      </c>
      <c r="AE102" s="49">
        <v>0</v>
      </c>
      <c r="AF102" s="49">
        <v>0</v>
      </c>
      <c r="AG102" s="49">
        <v>0</v>
      </c>
      <c r="AH102" s="13" t="s">
        <v>54</v>
      </c>
      <c r="AI102" s="61" t="s">
        <v>219</v>
      </c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</row>
    <row r="103" spans="1:114" s="3" customFormat="1" ht="42.75" customHeight="1">
      <c r="A103" s="12">
        <v>1072</v>
      </c>
      <c r="B103" s="51" t="s">
        <v>216</v>
      </c>
      <c r="C103" s="11">
        <v>13</v>
      </c>
      <c r="D103" s="1" t="s">
        <v>217</v>
      </c>
      <c r="E103" s="11">
        <v>18</v>
      </c>
      <c r="F103" s="26">
        <v>120</v>
      </c>
      <c r="G103" s="27">
        <v>4</v>
      </c>
      <c r="H103" s="27">
        <f t="shared" si="37"/>
        <v>30</v>
      </c>
      <c r="I103" s="13">
        <v>0</v>
      </c>
      <c r="J103" s="71">
        <v>0</v>
      </c>
      <c r="K103" s="69" t="s">
        <v>191</v>
      </c>
      <c r="L103" s="26" t="s">
        <v>192</v>
      </c>
      <c r="M103" s="28">
        <v>7201440</v>
      </c>
      <c r="N103" s="29">
        <f>H103*3000*E103</f>
        <v>1620000</v>
      </c>
      <c r="O103" s="28">
        <v>0</v>
      </c>
      <c r="P103" s="28">
        <v>0</v>
      </c>
      <c r="Q103" s="30">
        <v>0</v>
      </c>
      <c r="R103" s="30">
        <v>0</v>
      </c>
      <c r="S103" s="30">
        <v>0</v>
      </c>
      <c r="T103" s="30">
        <f t="shared" si="39"/>
        <v>8821440</v>
      </c>
      <c r="U103" s="30">
        <f t="shared" si="38"/>
        <v>3334</v>
      </c>
      <c r="V103" s="31" t="s">
        <v>55</v>
      </c>
      <c r="W103" s="61"/>
      <c r="X103" s="49">
        <f>5*$X$1</f>
        <v>0.6</v>
      </c>
      <c r="Y103" s="49">
        <f>5*$Y$1</f>
        <v>0.4</v>
      </c>
      <c r="Z103" s="49">
        <f>3*$Z$1</f>
        <v>0.44999999999999996</v>
      </c>
      <c r="AA103" s="49">
        <f>5*$AA$1</f>
        <v>0.6</v>
      </c>
      <c r="AB103" s="49">
        <f>3*$AB$1</f>
        <v>0.54</v>
      </c>
      <c r="AC103" s="49">
        <f>4*$AC$1</f>
        <v>0.8</v>
      </c>
      <c r="AD103" s="49">
        <f>3*$AD$1</f>
        <v>0.44999999999999996</v>
      </c>
      <c r="AE103" s="32">
        <f t="shared" si="33"/>
        <v>3.0720000000000001</v>
      </c>
      <c r="AF103" s="32">
        <f>5*$AF$1</f>
        <v>1</v>
      </c>
      <c r="AG103" s="33">
        <f t="shared" si="34"/>
        <v>4.0720000000000001</v>
      </c>
      <c r="AH103" s="13" t="s">
        <v>54</v>
      </c>
      <c r="AI103" s="67" t="s">
        <v>218</v>
      </c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</row>
    <row r="104" spans="1:114" s="3" customFormat="1" ht="50.25" customHeight="1">
      <c r="A104" s="12">
        <v>1072</v>
      </c>
      <c r="B104" s="51" t="s">
        <v>216</v>
      </c>
      <c r="C104" s="11">
        <v>13</v>
      </c>
      <c r="D104" s="1" t="s">
        <v>217</v>
      </c>
      <c r="E104" s="11">
        <v>18</v>
      </c>
      <c r="F104" s="26">
        <v>120</v>
      </c>
      <c r="G104" s="27">
        <v>4</v>
      </c>
      <c r="H104" s="27">
        <f t="shared" si="37"/>
        <v>30</v>
      </c>
      <c r="I104" s="13">
        <v>0</v>
      </c>
      <c r="J104" s="71">
        <v>0</v>
      </c>
      <c r="K104" s="69" t="s">
        <v>206</v>
      </c>
      <c r="L104" s="26" t="s">
        <v>207</v>
      </c>
      <c r="M104" s="28">
        <v>16875000</v>
      </c>
      <c r="N104" s="29">
        <v>3402000</v>
      </c>
      <c r="O104" s="28">
        <v>3960000</v>
      </c>
      <c r="P104" s="28">
        <v>0</v>
      </c>
      <c r="Q104" s="30">
        <v>0</v>
      </c>
      <c r="R104" s="30">
        <v>0</v>
      </c>
      <c r="S104" s="30">
        <v>0</v>
      </c>
      <c r="T104" s="30">
        <f t="shared" si="39"/>
        <v>24237000</v>
      </c>
      <c r="U104" s="30">
        <f t="shared" si="38"/>
        <v>7812.5</v>
      </c>
      <c r="V104" s="31" t="s">
        <v>54</v>
      </c>
      <c r="W104" s="61" t="s">
        <v>220</v>
      </c>
      <c r="X104" s="49">
        <v>0</v>
      </c>
      <c r="Y104" s="49">
        <v>0</v>
      </c>
      <c r="Z104" s="49">
        <v>0</v>
      </c>
      <c r="AA104" s="49">
        <v>0</v>
      </c>
      <c r="AB104" s="49">
        <v>0</v>
      </c>
      <c r="AC104" s="49">
        <v>0</v>
      </c>
      <c r="AD104" s="49">
        <v>0</v>
      </c>
      <c r="AE104" s="32">
        <v>0</v>
      </c>
      <c r="AF104" s="32">
        <f>0*$AF$1</f>
        <v>0</v>
      </c>
      <c r="AG104" s="33">
        <v>0</v>
      </c>
      <c r="AH104" s="13" t="s">
        <v>54</v>
      </c>
      <c r="AI104" s="61" t="s">
        <v>220</v>
      </c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</row>
    <row r="105" spans="1:114" s="3" customFormat="1" ht="50.25" customHeight="1">
      <c r="A105" s="12">
        <v>1072</v>
      </c>
      <c r="B105" s="51" t="s">
        <v>216</v>
      </c>
      <c r="C105" s="11">
        <v>13</v>
      </c>
      <c r="D105" s="1" t="s">
        <v>217</v>
      </c>
      <c r="E105" s="11">
        <v>18</v>
      </c>
      <c r="F105" s="26">
        <v>120</v>
      </c>
      <c r="G105" s="27">
        <v>4</v>
      </c>
      <c r="H105" s="27">
        <f t="shared" si="37"/>
        <v>30</v>
      </c>
      <c r="I105" s="13">
        <v>0</v>
      </c>
      <c r="J105" s="71">
        <v>0</v>
      </c>
      <c r="K105" s="69" t="s">
        <v>221</v>
      </c>
      <c r="L105" s="26" t="s">
        <v>88</v>
      </c>
      <c r="M105" s="28">
        <v>7201440</v>
      </c>
      <c r="N105" s="29">
        <f t="shared" ref="N105:N116" si="40">H105*3000*E105</f>
        <v>1620000</v>
      </c>
      <c r="O105" s="28">
        <v>0</v>
      </c>
      <c r="P105" s="28">
        <v>0</v>
      </c>
      <c r="Q105" s="30">
        <v>0</v>
      </c>
      <c r="R105" s="30">
        <v>0</v>
      </c>
      <c r="S105" s="30">
        <v>0</v>
      </c>
      <c r="T105" s="30">
        <f t="shared" si="39"/>
        <v>8821440</v>
      </c>
      <c r="U105" s="30">
        <f t="shared" si="38"/>
        <v>3334</v>
      </c>
      <c r="V105" s="31" t="s">
        <v>55</v>
      </c>
      <c r="W105" s="61"/>
      <c r="X105" s="49">
        <f t="shared" ref="X105:X111" si="41">5*$X$1</f>
        <v>0.6</v>
      </c>
      <c r="Y105" s="49">
        <f>5*$Y$1</f>
        <v>0.4</v>
      </c>
      <c r="Z105" s="49">
        <f>4*$Z$1</f>
        <v>0.6</v>
      </c>
      <c r="AA105" s="49">
        <f>5*$AA$1</f>
        <v>0.6</v>
      </c>
      <c r="AB105" s="49">
        <f>5*AB1</f>
        <v>0.89999999999999991</v>
      </c>
      <c r="AC105" s="49">
        <f>4*$AC$1</f>
        <v>0.8</v>
      </c>
      <c r="AD105" s="49">
        <f>4*AD1</f>
        <v>0.6</v>
      </c>
      <c r="AE105" s="32">
        <f t="shared" si="33"/>
        <v>3.6</v>
      </c>
      <c r="AF105" s="32">
        <f>5*$AF$1</f>
        <v>1</v>
      </c>
      <c r="AG105" s="33">
        <f t="shared" si="34"/>
        <v>4.5999999999999996</v>
      </c>
      <c r="AH105" s="13" t="s">
        <v>54</v>
      </c>
      <c r="AI105" s="61" t="s">
        <v>222</v>
      </c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</row>
    <row r="106" spans="1:114" s="3" customFormat="1" ht="30">
      <c r="A106" s="12">
        <v>1072</v>
      </c>
      <c r="B106" s="51" t="s">
        <v>216</v>
      </c>
      <c r="C106" s="11">
        <v>13</v>
      </c>
      <c r="D106" s="1" t="s">
        <v>217</v>
      </c>
      <c r="E106" s="11">
        <v>18</v>
      </c>
      <c r="F106" s="26">
        <v>120</v>
      </c>
      <c r="G106" s="27">
        <v>4</v>
      </c>
      <c r="H106" s="27">
        <f t="shared" si="37"/>
        <v>30</v>
      </c>
      <c r="I106" s="13">
        <v>0</v>
      </c>
      <c r="J106" s="71">
        <v>0</v>
      </c>
      <c r="K106" s="69" t="s">
        <v>100</v>
      </c>
      <c r="L106" s="26" t="s">
        <v>101</v>
      </c>
      <c r="M106" s="28">
        <v>7201440</v>
      </c>
      <c r="N106" s="29">
        <f t="shared" si="40"/>
        <v>1620000</v>
      </c>
      <c r="O106" s="28">
        <v>0</v>
      </c>
      <c r="P106" s="28">
        <v>0</v>
      </c>
      <c r="Q106" s="30">
        <v>0</v>
      </c>
      <c r="R106" s="30">
        <v>0</v>
      </c>
      <c r="S106" s="30">
        <v>0</v>
      </c>
      <c r="T106" s="30">
        <f t="shared" si="39"/>
        <v>8821440</v>
      </c>
      <c r="U106" s="30">
        <f t="shared" si="38"/>
        <v>3334</v>
      </c>
      <c r="V106" s="31" t="s">
        <v>55</v>
      </c>
      <c r="W106" s="61"/>
      <c r="X106" s="49">
        <f t="shared" si="41"/>
        <v>0.6</v>
      </c>
      <c r="Y106" s="49">
        <f>5*$Y$1</f>
        <v>0.4</v>
      </c>
      <c r="Z106" s="49">
        <f>4*$Z$1</f>
        <v>0.6</v>
      </c>
      <c r="AA106" s="49">
        <f>4*$AA$1</f>
        <v>0.48</v>
      </c>
      <c r="AB106" s="49">
        <f>4*AB1</f>
        <v>0.72</v>
      </c>
      <c r="AC106" s="49">
        <f>1*$AC$1</f>
        <v>0.2</v>
      </c>
      <c r="AD106" s="78">
        <f>4*AD2</f>
        <v>0</v>
      </c>
      <c r="AE106" s="79">
        <f t="shared" si="33"/>
        <v>2.4000000000000004</v>
      </c>
      <c r="AF106" s="32">
        <f>5*$AF$1</f>
        <v>1</v>
      </c>
      <c r="AG106" s="80">
        <f t="shared" si="34"/>
        <v>3.4000000000000004</v>
      </c>
      <c r="AH106" s="81" t="s">
        <v>54</v>
      </c>
      <c r="AI106" s="74" t="s">
        <v>223</v>
      </c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</row>
    <row r="107" spans="1:114" s="3" customFormat="1" ht="30">
      <c r="A107" s="12">
        <v>1072</v>
      </c>
      <c r="B107" s="51" t="s">
        <v>216</v>
      </c>
      <c r="C107" s="11">
        <v>13</v>
      </c>
      <c r="D107" s="1" t="s">
        <v>217</v>
      </c>
      <c r="E107" s="11">
        <v>18</v>
      </c>
      <c r="F107" s="26">
        <v>120</v>
      </c>
      <c r="G107" s="90">
        <v>4</v>
      </c>
      <c r="H107" s="90">
        <f t="shared" si="37"/>
        <v>30</v>
      </c>
      <c r="I107" s="13">
        <v>0</v>
      </c>
      <c r="J107" s="71">
        <v>0</v>
      </c>
      <c r="K107" s="69" t="s">
        <v>66</v>
      </c>
      <c r="L107" s="26" t="s">
        <v>67</v>
      </c>
      <c r="M107" s="28">
        <v>7776000</v>
      </c>
      <c r="N107" s="29">
        <f t="shared" si="40"/>
        <v>1620000</v>
      </c>
      <c r="O107" s="28">
        <v>0</v>
      </c>
      <c r="P107" s="28">
        <v>0</v>
      </c>
      <c r="Q107" s="30">
        <v>0</v>
      </c>
      <c r="R107" s="30">
        <v>0</v>
      </c>
      <c r="S107" s="30">
        <v>0</v>
      </c>
      <c r="T107" s="30">
        <f t="shared" si="39"/>
        <v>9396000</v>
      </c>
      <c r="U107" s="30">
        <f t="shared" si="38"/>
        <v>3600</v>
      </c>
      <c r="V107" s="31" t="s">
        <v>55</v>
      </c>
      <c r="W107" s="61"/>
      <c r="X107" s="49">
        <f t="shared" si="41"/>
        <v>0.6</v>
      </c>
      <c r="Y107" s="49">
        <f>3*$Y$1</f>
        <v>0.24</v>
      </c>
      <c r="Z107" s="49">
        <f>5*$Z$1</f>
        <v>0.75</v>
      </c>
      <c r="AA107" s="49">
        <f>4*$AA$1</f>
        <v>0.48</v>
      </c>
      <c r="AB107" s="49">
        <f>4*$AB$1</f>
        <v>0.72</v>
      </c>
      <c r="AC107" s="49">
        <f>1*$AC$1</f>
        <v>0.2</v>
      </c>
      <c r="AD107" s="49">
        <f>3*$AD$1</f>
        <v>0.44999999999999996</v>
      </c>
      <c r="AE107" s="32">
        <f t="shared" si="33"/>
        <v>2.7520000000000007</v>
      </c>
      <c r="AF107" s="32">
        <f>4*$AF$1</f>
        <v>0.8</v>
      </c>
      <c r="AG107" s="33">
        <f t="shared" si="34"/>
        <v>3.5520000000000005</v>
      </c>
      <c r="AH107" s="13" t="s">
        <v>54</v>
      </c>
      <c r="AI107" s="66" t="s">
        <v>119</v>
      </c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</row>
    <row r="108" spans="1:114" s="3" customFormat="1" ht="30">
      <c r="A108" s="12">
        <v>1072</v>
      </c>
      <c r="B108" s="51" t="s">
        <v>216</v>
      </c>
      <c r="C108" s="11">
        <v>13</v>
      </c>
      <c r="D108" s="1" t="s">
        <v>217</v>
      </c>
      <c r="E108" s="11">
        <v>18</v>
      </c>
      <c r="F108" s="26">
        <v>120</v>
      </c>
      <c r="G108" s="27">
        <v>4</v>
      </c>
      <c r="H108" s="27">
        <f t="shared" si="37"/>
        <v>30</v>
      </c>
      <c r="I108" s="13">
        <v>0</v>
      </c>
      <c r="J108" s="71">
        <v>0</v>
      </c>
      <c r="K108" s="69" t="s">
        <v>224</v>
      </c>
      <c r="L108" s="26" t="s">
        <v>225</v>
      </c>
      <c r="M108" s="28">
        <v>7214000</v>
      </c>
      <c r="N108" s="29">
        <f t="shared" si="40"/>
        <v>1620000</v>
      </c>
      <c r="O108" s="28">
        <v>0</v>
      </c>
      <c r="P108" s="28">
        <v>0</v>
      </c>
      <c r="Q108" s="30">
        <v>0</v>
      </c>
      <c r="R108" s="30">
        <v>0</v>
      </c>
      <c r="S108" s="30">
        <v>0</v>
      </c>
      <c r="T108" s="30">
        <f t="shared" si="39"/>
        <v>8834000</v>
      </c>
      <c r="U108" s="30">
        <f t="shared" si="38"/>
        <v>3339.8148148148148</v>
      </c>
      <c r="V108" s="31" t="s">
        <v>55</v>
      </c>
      <c r="W108" s="61"/>
      <c r="X108" s="49">
        <f t="shared" si="41"/>
        <v>0.6</v>
      </c>
      <c r="Y108" s="49">
        <f>5*$Y$1</f>
        <v>0.4</v>
      </c>
      <c r="Z108" s="49">
        <f>4*$Z$1</f>
        <v>0.6</v>
      </c>
      <c r="AA108" s="49">
        <f>5*$AA$1</f>
        <v>0.6</v>
      </c>
      <c r="AB108" s="49">
        <f>4*$AB$1</f>
        <v>0.72</v>
      </c>
      <c r="AC108" s="49">
        <f>4*$AC$1</f>
        <v>0.8</v>
      </c>
      <c r="AD108" s="49">
        <f>4*$AD$1</f>
        <v>0.6</v>
      </c>
      <c r="AE108" s="32">
        <f t="shared" si="33"/>
        <v>3.4559999999999995</v>
      </c>
      <c r="AF108" s="32">
        <f>5*$AF$1</f>
        <v>1</v>
      </c>
      <c r="AG108" s="33">
        <f t="shared" si="34"/>
        <v>4.4559999999999995</v>
      </c>
      <c r="AH108" s="13" t="s">
        <v>54</v>
      </c>
      <c r="AI108" s="61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</row>
    <row r="109" spans="1:114" s="4" customFormat="1" ht="30">
      <c r="A109" s="82">
        <v>1072</v>
      </c>
      <c r="B109" s="83" t="s">
        <v>216</v>
      </c>
      <c r="C109" s="84">
        <v>13</v>
      </c>
      <c r="D109" s="85" t="s">
        <v>217</v>
      </c>
      <c r="E109" s="84">
        <v>18</v>
      </c>
      <c r="F109" s="86">
        <v>120</v>
      </c>
      <c r="G109" s="27">
        <v>4</v>
      </c>
      <c r="H109" s="27">
        <f t="shared" si="37"/>
        <v>30</v>
      </c>
      <c r="I109" s="50">
        <v>0</v>
      </c>
      <c r="J109" s="87">
        <v>0</v>
      </c>
      <c r="K109" s="95" t="s">
        <v>136</v>
      </c>
      <c r="L109" s="86" t="s">
        <v>137</v>
      </c>
      <c r="M109" s="28">
        <v>7201440</v>
      </c>
      <c r="N109" s="29">
        <f t="shared" si="40"/>
        <v>1620000</v>
      </c>
      <c r="O109" s="28">
        <v>0</v>
      </c>
      <c r="P109" s="28">
        <v>0</v>
      </c>
      <c r="Q109" s="30">
        <v>0</v>
      </c>
      <c r="R109" s="30">
        <v>0</v>
      </c>
      <c r="S109" s="30">
        <v>0</v>
      </c>
      <c r="T109" s="30">
        <f t="shared" si="39"/>
        <v>8821440</v>
      </c>
      <c r="U109" s="30">
        <f t="shared" si="38"/>
        <v>3334</v>
      </c>
      <c r="V109" s="31" t="s">
        <v>55</v>
      </c>
      <c r="W109" s="66"/>
      <c r="X109" s="49">
        <f t="shared" si="41"/>
        <v>0.6</v>
      </c>
      <c r="Y109" s="49">
        <f>5*$Y$1</f>
        <v>0.4</v>
      </c>
      <c r="Z109" s="49">
        <f>4*$Z$1</f>
        <v>0.6</v>
      </c>
      <c r="AA109" s="49">
        <f>5*$AA$1</f>
        <v>0.6</v>
      </c>
      <c r="AB109" s="49">
        <f>5*$AB$1</f>
        <v>0.89999999999999991</v>
      </c>
      <c r="AC109" s="49">
        <f>4*$AC$1</f>
        <v>0.8</v>
      </c>
      <c r="AD109" s="49">
        <f>5*$AD$1</f>
        <v>0.75</v>
      </c>
      <c r="AE109" s="32">
        <f t="shared" si="33"/>
        <v>3.7200000000000006</v>
      </c>
      <c r="AF109" s="32">
        <f>5*$AF$1</f>
        <v>1</v>
      </c>
      <c r="AG109" s="33">
        <f t="shared" si="34"/>
        <v>4.7200000000000006</v>
      </c>
      <c r="AH109" s="88" t="s">
        <v>55</v>
      </c>
      <c r="AI109" s="115"/>
    </row>
    <row r="110" spans="1:114" s="4" customFormat="1" ht="30">
      <c r="A110" s="82">
        <v>1072</v>
      </c>
      <c r="B110" s="83" t="s">
        <v>216</v>
      </c>
      <c r="C110" s="84">
        <v>13</v>
      </c>
      <c r="D110" s="85" t="s">
        <v>217</v>
      </c>
      <c r="E110" s="84">
        <v>18</v>
      </c>
      <c r="F110" s="86">
        <v>120</v>
      </c>
      <c r="G110" s="27">
        <v>4</v>
      </c>
      <c r="H110" s="27">
        <f t="shared" si="37"/>
        <v>30</v>
      </c>
      <c r="I110" s="50">
        <v>0</v>
      </c>
      <c r="J110" s="87">
        <v>0</v>
      </c>
      <c r="K110" s="69" t="s">
        <v>102</v>
      </c>
      <c r="L110" s="86" t="s">
        <v>103</v>
      </c>
      <c r="M110" s="28">
        <v>7202426</v>
      </c>
      <c r="N110" s="29">
        <f t="shared" si="40"/>
        <v>1620000</v>
      </c>
      <c r="O110" s="28">
        <v>0</v>
      </c>
      <c r="P110" s="28">
        <v>0</v>
      </c>
      <c r="Q110" s="30">
        <v>0</v>
      </c>
      <c r="R110" s="30">
        <v>0</v>
      </c>
      <c r="S110" s="30">
        <v>0</v>
      </c>
      <c r="T110" s="30">
        <f t="shared" si="39"/>
        <v>8822426</v>
      </c>
      <c r="U110" s="30">
        <f t="shared" si="38"/>
        <v>3334.4564814814812</v>
      </c>
      <c r="V110" s="31" t="s">
        <v>55</v>
      </c>
      <c r="W110" s="66"/>
      <c r="X110" s="49">
        <f t="shared" si="41"/>
        <v>0.6</v>
      </c>
      <c r="Y110" s="49">
        <f>5*$Y$1</f>
        <v>0.4</v>
      </c>
      <c r="Z110" s="49">
        <f>5*$Z$1</f>
        <v>0.75</v>
      </c>
      <c r="AA110" s="49">
        <f>5*$AA$1</f>
        <v>0.6</v>
      </c>
      <c r="AB110" s="49">
        <f>4*$AB$1</f>
        <v>0.72</v>
      </c>
      <c r="AC110" s="49">
        <f>4*$AC$1</f>
        <v>0.8</v>
      </c>
      <c r="AD110" s="78">
        <f>4*$AD$1</f>
        <v>0.6</v>
      </c>
      <c r="AE110" s="79">
        <f t="shared" si="33"/>
        <v>3.5760000000000001</v>
      </c>
      <c r="AF110" s="32">
        <f>5*$AF$1</f>
        <v>1</v>
      </c>
      <c r="AG110" s="80">
        <f>AE110+AF110</f>
        <v>4.5760000000000005</v>
      </c>
      <c r="AH110" s="88" t="s">
        <v>54</v>
      </c>
      <c r="AI110" s="89"/>
    </row>
    <row r="111" spans="1:114" s="131" customFormat="1" ht="30">
      <c r="A111" s="12">
        <v>1073</v>
      </c>
      <c r="B111" s="51" t="s">
        <v>226</v>
      </c>
      <c r="C111" s="11">
        <v>13</v>
      </c>
      <c r="D111" s="1" t="s">
        <v>227</v>
      </c>
      <c r="E111" s="123">
        <v>18</v>
      </c>
      <c r="F111" s="123">
        <v>220</v>
      </c>
      <c r="G111" s="123">
        <v>3</v>
      </c>
      <c r="H111" s="123">
        <v>74</v>
      </c>
      <c r="I111" s="123">
        <v>0</v>
      </c>
      <c r="J111" s="124">
        <v>0</v>
      </c>
      <c r="K111" s="69" t="s">
        <v>224</v>
      </c>
      <c r="L111" s="26" t="s">
        <v>225</v>
      </c>
      <c r="M111" s="125">
        <v>13266000</v>
      </c>
      <c r="N111" s="126">
        <f t="shared" si="40"/>
        <v>3996000</v>
      </c>
      <c r="O111" s="125">
        <v>3960000</v>
      </c>
      <c r="P111" s="125">
        <v>0</v>
      </c>
      <c r="Q111" s="127">
        <v>0</v>
      </c>
      <c r="R111" s="127">
        <v>0</v>
      </c>
      <c r="S111" s="127">
        <v>0</v>
      </c>
      <c r="T111" s="127">
        <f t="shared" si="39"/>
        <v>21222000</v>
      </c>
      <c r="U111" s="127">
        <f t="shared" si="38"/>
        <v>3350</v>
      </c>
      <c r="V111" s="128" t="s">
        <v>55</v>
      </c>
      <c r="W111" s="61"/>
      <c r="X111" s="49">
        <f t="shared" si="41"/>
        <v>0.6</v>
      </c>
      <c r="Y111" s="49">
        <f>5*$Y$1</f>
        <v>0.4</v>
      </c>
      <c r="Z111" s="49">
        <f>4*$Z$1</f>
        <v>0.6</v>
      </c>
      <c r="AA111" s="49">
        <f>5*$AA$1</f>
        <v>0.6</v>
      </c>
      <c r="AB111" s="49">
        <f>5*$AB$1</f>
        <v>0.89999999999999991</v>
      </c>
      <c r="AC111" s="49">
        <f>4*$AC$1</f>
        <v>0.8</v>
      </c>
      <c r="AD111" s="49">
        <f>4*$AD$1</f>
        <v>0.6</v>
      </c>
      <c r="AE111" s="129">
        <f t="shared" si="33"/>
        <v>3.6</v>
      </c>
      <c r="AF111" s="129">
        <f>5*AF1</f>
        <v>1</v>
      </c>
      <c r="AG111" s="49">
        <f t="shared" si="34"/>
        <v>4.5999999999999996</v>
      </c>
      <c r="AH111" s="123" t="s">
        <v>55</v>
      </c>
      <c r="AI111" s="61" t="s">
        <v>282</v>
      </c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130"/>
      <c r="CR111" s="130"/>
      <c r="CS111" s="130"/>
      <c r="CT111" s="130"/>
      <c r="CU111" s="130"/>
      <c r="CV111" s="130"/>
      <c r="CW111" s="130"/>
      <c r="CX111" s="130"/>
      <c r="CY111" s="130"/>
      <c r="CZ111" s="130"/>
      <c r="DA111" s="130"/>
      <c r="DB111" s="130"/>
      <c r="DC111" s="130"/>
      <c r="DD111" s="130"/>
      <c r="DE111" s="130"/>
      <c r="DF111" s="130"/>
      <c r="DG111" s="130"/>
      <c r="DH111" s="130"/>
      <c r="DI111" s="130"/>
      <c r="DJ111" s="130"/>
    </row>
    <row r="112" spans="1:114" s="131" customFormat="1" ht="35.25" customHeight="1">
      <c r="A112" s="12">
        <v>1073</v>
      </c>
      <c r="B112" s="51" t="s">
        <v>226</v>
      </c>
      <c r="C112" s="11">
        <v>13</v>
      </c>
      <c r="D112" s="1" t="s">
        <v>227</v>
      </c>
      <c r="E112" s="123">
        <v>18</v>
      </c>
      <c r="F112" s="123">
        <v>220</v>
      </c>
      <c r="G112" s="123">
        <v>3</v>
      </c>
      <c r="H112" s="123">
        <v>74</v>
      </c>
      <c r="I112" s="123">
        <v>0</v>
      </c>
      <c r="J112" s="124">
        <v>0</v>
      </c>
      <c r="K112" s="69" t="s">
        <v>184</v>
      </c>
      <c r="L112" s="26" t="s">
        <v>125</v>
      </c>
      <c r="M112" s="125">
        <v>17340000</v>
      </c>
      <c r="N112" s="126">
        <f t="shared" si="40"/>
        <v>3996000</v>
      </c>
      <c r="O112" s="125">
        <v>3960000</v>
      </c>
      <c r="P112" s="125">
        <v>0</v>
      </c>
      <c r="Q112" s="127">
        <v>0</v>
      </c>
      <c r="R112" s="127">
        <v>0</v>
      </c>
      <c r="S112" s="127">
        <v>0</v>
      </c>
      <c r="T112" s="127">
        <v>25242000</v>
      </c>
      <c r="U112" s="127">
        <v>4372</v>
      </c>
      <c r="V112" s="128" t="s">
        <v>54</v>
      </c>
      <c r="W112" s="61" t="s">
        <v>228</v>
      </c>
      <c r="X112" s="49">
        <v>0</v>
      </c>
      <c r="Y112" s="49">
        <v>0</v>
      </c>
      <c r="Z112" s="49">
        <v>0</v>
      </c>
      <c r="AA112" s="49">
        <v>0</v>
      </c>
      <c r="AB112" s="49">
        <v>0</v>
      </c>
      <c r="AC112" s="49">
        <v>0</v>
      </c>
      <c r="AD112" s="49">
        <v>0</v>
      </c>
      <c r="AE112" s="129">
        <v>0</v>
      </c>
      <c r="AF112" s="129">
        <v>0</v>
      </c>
      <c r="AG112" s="49">
        <v>0</v>
      </c>
      <c r="AH112" s="123" t="s">
        <v>54</v>
      </c>
      <c r="AI112" s="61" t="s">
        <v>228</v>
      </c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130"/>
      <c r="CR112" s="130"/>
      <c r="CS112" s="130"/>
      <c r="CT112" s="130"/>
      <c r="CU112" s="130"/>
      <c r="CV112" s="130"/>
      <c r="CW112" s="130"/>
      <c r="CX112" s="130"/>
      <c r="CY112" s="130"/>
      <c r="CZ112" s="130"/>
      <c r="DA112" s="130"/>
      <c r="DB112" s="130"/>
      <c r="DC112" s="130"/>
      <c r="DD112" s="130"/>
      <c r="DE112" s="130"/>
      <c r="DF112" s="130"/>
      <c r="DG112" s="130"/>
      <c r="DH112" s="130"/>
      <c r="DI112" s="130"/>
      <c r="DJ112" s="130"/>
    </row>
    <row r="113" spans="1:114" s="131" customFormat="1" ht="30">
      <c r="A113" s="12">
        <v>1073</v>
      </c>
      <c r="B113" s="51" t="s">
        <v>226</v>
      </c>
      <c r="C113" s="11">
        <v>13</v>
      </c>
      <c r="D113" s="1" t="s">
        <v>227</v>
      </c>
      <c r="E113" s="123">
        <v>18</v>
      </c>
      <c r="F113" s="123">
        <v>220</v>
      </c>
      <c r="G113" s="123">
        <v>3</v>
      </c>
      <c r="H113" s="123">
        <v>74</v>
      </c>
      <c r="I113" s="123">
        <v>0</v>
      </c>
      <c r="J113" s="124">
        <v>0</v>
      </c>
      <c r="K113" s="69" t="s">
        <v>102</v>
      </c>
      <c r="L113" s="26" t="s">
        <v>103</v>
      </c>
      <c r="M113" s="125">
        <v>13202407</v>
      </c>
      <c r="N113" s="126">
        <f t="shared" si="40"/>
        <v>3996000</v>
      </c>
      <c r="O113" s="125">
        <v>3960000</v>
      </c>
      <c r="P113" s="125">
        <v>0</v>
      </c>
      <c r="Q113" s="127">
        <v>0</v>
      </c>
      <c r="R113" s="127">
        <v>0</v>
      </c>
      <c r="S113" s="127">
        <v>0</v>
      </c>
      <c r="T113" s="127">
        <f t="shared" si="39"/>
        <v>21158407</v>
      </c>
      <c r="U113" s="127">
        <f t="shared" ref="U113:U136" si="42">M113/E113/F113</f>
        <v>3333.9411616161615</v>
      </c>
      <c r="V113" s="128" t="s">
        <v>55</v>
      </c>
      <c r="W113" s="61"/>
      <c r="X113" s="49">
        <f>5*$X$1</f>
        <v>0.6</v>
      </c>
      <c r="Y113" s="49">
        <f>5*$Y$1</f>
        <v>0.4</v>
      </c>
      <c r="Z113" s="49">
        <f>4*$Z$1</f>
        <v>0.6</v>
      </c>
      <c r="AA113" s="49">
        <f>5*$AA$1</f>
        <v>0.6</v>
      </c>
      <c r="AB113" s="49">
        <f>4*$AB$1</f>
        <v>0.72</v>
      </c>
      <c r="AC113" s="49">
        <f>4*$AC$1</f>
        <v>0.8</v>
      </c>
      <c r="AD113" s="78">
        <f>4*$AD$1</f>
        <v>0.6</v>
      </c>
      <c r="AE113" s="132">
        <f t="shared" si="33"/>
        <v>3.4559999999999995</v>
      </c>
      <c r="AF113" s="129">
        <f>5*$AF$1</f>
        <v>1</v>
      </c>
      <c r="AG113" s="78">
        <f t="shared" ref="AG113:AG121" si="43">AE113+AF113</f>
        <v>4.4559999999999995</v>
      </c>
      <c r="AH113" s="123" t="s">
        <v>54</v>
      </c>
      <c r="AI113" s="61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30"/>
      <c r="BE113" s="130"/>
      <c r="BF113" s="130"/>
      <c r="BG113" s="130"/>
      <c r="BH113" s="130"/>
      <c r="BI113" s="130"/>
      <c r="BJ113" s="130"/>
      <c r="BK113" s="130"/>
      <c r="BL113" s="130"/>
      <c r="BM113" s="130"/>
      <c r="BN113" s="130"/>
      <c r="BO113" s="130"/>
      <c r="BP113" s="130"/>
      <c r="BQ113" s="130"/>
      <c r="BR113" s="130"/>
      <c r="BS113" s="130"/>
      <c r="BT113" s="130"/>
      <c r="BU113" s="130"/>
      <c r="BV113" s="130"/>
      <c r="BW113" s="130"/>
      <c r="BX113" s="130"/>
      <c r="BY113" s="130"/>
      <c r="BZ113" s="130"/>
      <c r="CA113" s="130"/>
      <c r="CB113" s="130"/>
      <c r="CC113" s="130"/>
      <c r="CD113" s="130"/>
      <c r="CE113" s="130"/>
      <c r="CF113" s="130"/>
      <c r="CG113" s="130"/>
      <c r="CH113" s="130"/>
      <c r="CI113" s="130"/>
      <c r="CJ113" s="130"/>
      <c r="CK113" s="130"/>
      <c r="CL113" s="130"/>
      <c r="CM113" s="130"/>
      <c r="CN113" s="130"/>
      <c r="CO113" s="130"/>
      <c r="CP113" s="130"/>
      <c r="CQ113" s="130"/>
      <c r="CR113" s="130"/>
      <c r="CS113" s="130"/>
      <c r="CT113" s="130"/>
      <c r="CU113" s="130"/>
      <c r="CV113" s="130"/>
      <c r="CW113" s="130"/>
      <c r="CX113" s="130"/>
      <c r="CY113" s="130"/>
      <c r="CZ113" s="130"/>
      <c r="DA113" s="130"/>
      <c r="DB113" s="130"/>
      <c r="DC113" s="130"/>
      <c r="DD113" s="130"/>
      <c r="DE113" s="130"/>
      <c r="DF113" s="130"/>
      <c r="DG113" s="130"/>
      <c r="DH113" s="130"/>
      <c r="DI113" s="130"/>
      <c r="DJ113" s="130"/>
    </row>
    <row r="114" spans="1:114" s="131" customFormat="1" ht="41.25" customHeight="1">
      <c r="A114" s="12">
        <v>1073</v>
      </c>
      <c r="B114" s="51" t="s">
        <v>226</v>
      </c>
      <c r="C114" s="11">
        <v>13</v>
      </c>
      <c r="D114" s="1" t="s">
        <v>227</v>
      </c>
      <c r="E114" s="123">
        <v>18</v>
      </c>
      <c r="F114" s="26">
        <v>220</v>
      </c>
      <c r="G114" s="123">
        <v>3</v>
      </c>
      <c r="H114" s="123">
        <v>74</v>
      </c>
      <c r="I114" s="123">
        <v>0</v>
      </c>
      <c r="J114" s="124">
        <v>0</v>
      </c>
      <c r="K114" s="69" t="s">
        <v>221</v>
      </c>
      <c r="L114" s="26" t="s">
        <v>88</v>
      </c>
      <c r="M114" s="125">
        <v>13202640</v>
      </c>
      <c r="N114" s="126">
        <f t="shared" si="40"/>
        <v>3996000</v>
      </c>
      <c r="O114" s="125">
        <v>3960000</v>
      </c>
      <c r="P114" s="125">
        <v>0</v>
      </c>
      <c r="Q114" s="127">
        <v>0</v>
      </c>
      <c r="R114" s="127">
        <v>0</v>
      </c>
      <c r="S114" s="127">
        <v>0</v>
      </c>
      <c r="T114" s="127">
        <f t="shared" si="39"/>
        <v>21158640</v>
      </c>
      <c r="U114" s="127">
        <f t="shared" si="42"/>
        <v>3334</v>
      </c>
      <c r="V114" s="128" t="s">
        <v>55</v>
      </c>
      <c r="W114" s="61"/>
      <c r="X114" s="49">
        <f>5*$X$1</f>
        <v>0.6</v>
      </c>
      <c r="Y114" s="49">
        <f>5*$Y$1</f>
        <v>0.4</v>
      </c>
      <c r="Z114" s="49">
        <f>4*$Z$1</f>
        <v>0.6</v>
      </c>
      <c r="AA114" s="49">
        <f>4*$AA$1</f>
        <v>0.48</v>
      </c>
      <c r="AB114" s="49">
        <f>5*$AB$1</f>
        <v>0.89999999999999991</v>
      </c>
      <c r="AC114" s="49">
        <f>4*$AC$1</f>
        <v>0.8</v>
      </c>
      <c r="AD114" s="49">
        <f>4*AD$1</f>
        <v>0.6</v>
      </c>
      <c r="AE114" s="129">
        <f t="shared" si="33"/>
        <v>3.504</v>
      </c>
      <c r="AF114" s="129">
        <f>5*$AF$1</f>
        <v>1</v>
      </c>
      <c r="AG114" s="49">
        <f t="shared" si="43"/>
        <v>4.5039999999999996</v>
      </c>
      <c r="AH114" s="123" t="s">
        <v>54</v>
      </c>
      <c r="AI114" s="61" t="s">
        <v>229</v>
      </c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130"/>
      <c r="CR114" s="130"/>
      <c r="CS114" s="130"/>
      <c r="CT114" s="130"/>
      <c r="CU114" s="130"/>
      <c r="CV114" s="130"/>
      <c r="CW114" s="130"/>
      <c r="CX114" s="130"/>
      <c r="CY114" s="130"/>
      <c r="CZ114" s="130"/>
      <c r="DA114" s="130"/>
      <c r="DB114" s="130"/>
      <c r="DC114" s="130"/>
      <c r="DD114" s="130"/>
      <c r="DE114" s="130"/>
      <c r="DF114" s="130"/>
      <c r="DG114" s="130"/>
      <c r="DH114" s="130"/>
      <c r="DI114" s="130"/>
      <c r="DJ114" s="130"/>
    </row>
    <row r="115" spans="1:114" s="130" customFormat="1" ht="30">
      <c r="A115" s="82">
        <v>1073</v>
      </c>
      <c r="B115" s="83" t="s">
        <v>226</v>
      </c>
      <c r="C115" s="84">
        <v>13</v>
      </c>
      <c r="D115" s="85" t="s">
        <v>227</v>
      </c>
      <c r="E115" s="133">
        <v>18</v>
      </c>
      <c r="F115" s="133">
        <v>220</v>
      </c>
      <c r="G115" s="123">
        <v>3</v>
      </c>
      <c r="H115" s="123">
        <v>74</v>
      </c>
      <c r="I115" s="123">
        <v>0</v>
      </c>
      <c r="J115" s="134">
        <v>0</v>
      </c>
      <c r="K115" s="95" t="s">
        <v>93</v>
      </c>
      <c r="L115" s="86" t="s">
        <v>112</v>
      </c>
      <c r="M115" s="125">
        <v>13202640</v>
      </c>
      <c r="N115" s="126">
        <f t="shared" si="40"/>
        <v>3996000</v>
      </c>
      <c r="O115" s="125">
        <v>3960000</v>
      </c>
      <c r="P115" s="125">
        <v>0</v>
      </c>
      <c r="Q115" s="127">
        <v>0</v>
      </c>
      <c r="R115" s="127">
        <v>0</v>
      </c>
      <c r="S115" s="127">
        <v>0</v>
      </c>
      <c r="T115" s="127">
        <f t="shared" si="39"/>
        <v>21158640</v>
      </c>
      <c r="U115" s="127">
        <f t="shared" si="42"/>
        <v>3334</v>
      </c>
      <c r="V115" s="128" t="s">
        <v>55</v>
      </c>
      <c r="W115" s="66"/>
      <c r="X115" s="49">
        <f>3*$X$1</f>
        <v>0.36</v>
      </c>
      <c r="Y115" s="49">
        <f>4*$Y$1</f>
        <v>0.32</v>
      </c>
      <c r="Z115" s="49">
        <f>4*$Z$1</f>
        <v>0.6</v>
      </c>
      <c r="AA115" s="49">
        <f>4*$AA$1</f>
        <v>0.48</v>
      </c>
      <c r="AB115" s="49">
        <f>5*$AB$1</f>
        <v>0.89999999999999991</v>
      </c>
      <c r="AC115" s="49">
        <f>1*$AC$1</f>
        <v>0.2</v>
      </c>
      <c r="AD115" s="49">
        <f>5*$AD$1</f>
        <v>0.75</v>
      </c>
      <c r="AE115" s="129">
        <f t="shared" ref="AE115:AE121" si="44">SUM(X115:AD115)*80%</f>
        <v>2.8879999999999999</v>
      </c>
      <c r="AF115" s="129">
        <f>5*$AF$1</f>
        <v>1</v>
      </c>
      <c r="AG115" s="78">
        <f t="shared" si="43"/>
        <v>3.8879999999999999</v>
      </c>
      <c r="AH115" s="133" t="s">
        <v>54</v>
      </c>
      <c r="AI115" s="66" t="s">
        <v>270</v>
      </c>
    </row>
    <row r="116" spans="1:114" s="131" customFormat="1" ht="45">
      <c r="A116" s="12">
        <v>1073</v>
      </c>
      <c r="B116" s="51" t="s">
        <v>226</v>
      </c>
      <c r="C116" s="11">
        <v>13</v>
      </c>
      <c r="D116" s="1" t="s">
        <v>227</v>
      </c>
      <c r="E116" s="123">
        <v>18</v>
      </c>
      <c r="F116" s="123">
        <v>220</v>
      </c>
      <c r="G116" s="123">
        <v>3</v>
      </c>
      <c r="H116" s="123">
        <v>74</v>
      </c>
      <c r="I116" s="123">
        <v>0</v>
      </c>
      <c r="J116" s="124">
        <v>0</v>
      </c>
      <c r="K116" s="69" t="s">
        <v>100</v>
      </c>
      <c r="L116" s="26" t="s">
        <v>101</v>
      </c>
      <c r="M116" s="125">
        <v>13202640</v>
      </c>
      <c r="N116" s="126">
        <f t="shared" si="40"/>
        <v>3996000</v>
      </c>
      <c r="O116" s="125">
        <v>3960000</v>
      </c>
      <c r="P116" s="125">
        <v>0</v>
      </c>
      <c r="Q116" s="127">
        <v>0</v>
      </c>
      <c r="R116" s="127">
        <v>0</v>
      </c>
      <c r="S116" s="127">
        <v>0</v>
      </c>
      <c r="T116" s="127">
        <f t="shared" si="39"/>
        <v>21158640</v>
      </c>
      <c r="U116" s="127">
        <f t="shared" si="42"/>
        <v>3334</v>
      </c>
      <c r="V116" s="128" t="s">
        <v>55</v>
      </c>
      <c r="W116" s="61"/>
      <c r="X116" s="49">
        <f>5*$X$1</f>
        <v>0.6</v>
      </c>
      <c r="Y116" s="49">
        <f>5*$Y$1</f>
        <v>0.4</v>
      </c>
      <c r="Z116" s="49">
        <f>5*$Z$1</f>
        <v>0.75</v>
      </c>
      <c r="AA116" s="49">
        <f>5*$AA$1</f>
        <v>0.6</v>
      </c>
      <c r="AB116" s="49">
        <f>3*$AB$1</f>
        <v>0.54</v>
      </c>
      <c r="AC116" s="49">
        <f>1*$AC$1</f>
        <v>0.2</v>
      </c>
      <c r="AD116" s="49">
        <f>3*$AD$1</f>
        <v>0.44999999999999996</v>
      </c>
      <c r="AE116" s="129">
        <f t="shared" si="44"/>
        <v>2.8320000000000003</v>
      </c>
      <c r="AF116" s="129">
        <f>5*$AF$1</f>
        <v>1</v>
      </c>
      <c r="AG116" s="49">
        <f t="shared" si="43"/>
        <v>3.8320000000000003</v>
      </c>
      <c r="AH116" s="133" t="s">
        <v>54</v>
      </c>
      <c r="AI116" s="66" t="s">
        <v>104</v>
      </c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130"/>
      <c r="CR116" s="130"/>
      <c r="CS116" s="130"/>
      <c r="CT116" s="130"/>
      <c r="CU116" s="130"/>
      <c r="CV116" s="130"/>
      <c r="CW116" s="130"/>
      <c r="CX116" s="130"/>
      <c r="CY116" s="130"/>
      <c r="CZ116" s="130"/>
      <c r="DA116" s="130"/>
      <c r="DB116" s="130"/>
      <c r="DC116" s="130"/>
      <c r="DD116" s="130"/>
      <c r="DE116" s="130"/>
      <c r="DF116" s="130"/>
      <c r="DG116" s="130"/>
      <c r="DH116" s="130"/>
      <c r="DI116" s="130"/>
      <c r="DJ116" s="130"/>
    </row>
    <row r="117" spans="1:114" s="131" customFormat="1" ht="39" customHeight="1">
      <c r="A117" s="12">
        <v>1073</v>
      </c>
      <c r="B117" s="51" t="s">
        <v>226</v>
      </c>
      <c r="C117" s="11">
        <v>13</v>
      </c>
      <c r="D117" s="1" t="s">
        <v>227</v>
      </c>
      <c r="E117" s="123">
        <v>18</v>
      </c>
      <c r="F117" s="123">
        <v>220</v>
      </c>
      <c r="G117" s="123">
        <v>3</v>
      </c>
      <c r="H117" s="123">
        <v>74</v>
      </c>
      <c r="I117" s="123">
        <v>0</v>
      </c>
      <c r="J117" s="124">
        <v>0</v>
      </c>
      <c r="K117" s="69" t="s">
        <v>136</v>
      </c>
      <c r="L117" s="26" t="s">
        <v>137</v>
      </c>
      <c r="M117" s="125">
        <v>13202640</v>
      </c>
      <c r="N117" s="126">
        <v>3942000</v>
      </c>
      <c r="O117" s="125">
        <v>3960000</v>
      </c>
      <c r="P117" s="125">
        <v>0</v>
      </c>
      <c r="Q117" s="127">
        <v>0</v>
      </c>
      <c r="R117" s="127">
        <v>0</v>
      </c>
      <c r="S117" s="127">
        <v>0</v>
      </c>
      <c r="T117" s="127">
        <f t="shared" si="39"/>
        <v>21104640</v>
      </c>
      <c r="U117" s="127">
        <f t="shared" si="42"/>
        <v>3334</v>
      </c>
      <c r="V117" s="128" t="s">
        <v>54</v>
      </c>
      <c r="W117" s="61" t="s">
        <v>267</v>
      </c>
      <c r="X117" s="49">
        <v>0</v>
      </c>
      <c r="Y117" s="49">
        <v>0</v>
      </c>
      <c r="Z117" s="49">
        <v>0</v>
      </c>
      <c r="AA117" s="49">
        <v>0</v>
      </c>
      <c r="AB117" s="49">
        <v>0</v>
      </c>
      <c r="AC117" s="49">
        <v>0</v>
      </c>
      <c r="AD117" s="49">
        <v>0</v>
      </c>
      <c r="AE117" s="129">
        <v>0</v>
      </c>
      <c r="AF117" s="129">
        <v>0</v>
      </c>
      <c r="AG117" s="49">
        <v>0</v>
      </c>
      <c r="AH117" s="123" t="s">
        <v>54</v>
      </c>
      <c r="AI117" s="61" t="s">
        <v>267</v>
      </c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  <c r="CA117" s="130"/>
      <c r="CB117" s="130"/>
      <c r="CC117" s="130"/>
      <c r="CD117" s="130"/>
      <c r="CE117" s="130"/>
      <c r="CF117" s="130"/>
      <c r="CG117" s="130"/>
      <c r="CH117" s="130"/>
      <c r="CI117" s="130"/>
      <c r="CJ117" s="130"/>
      <c r="CK117" s="130"/>
      <c r="CL117" s="130"/>
      <c r="CM117" s="130"/>
      <c r="CN117" s="130"/>
      <c r="CO117" s="130"/>
      <c r="CP117" s="130"/>
      <c r="CQ117" s="130"/>
      <c r="CR117" s="130"/>
      <c r="CS117" s="130"/>
      <c r="CT117" s="130"/>
      <c r="CU117" s="130"/>
      <c r="CV117" s="130"/>
      <c r="CW117" s="130"/>
      <c r="CX117" s="130"/>
      <c r="CY117" s="130"/>
      <c r="CZ117" s="130"/>
      <c r="DA117" s="130"/>
      <c r="DB117" s="130"/>
      <c r="DC117" s="130"/>
      <c r="DD117" s="130"/>
      <c r="DE117" s="130"/>
      <c r="DF117" s="130"/>
      <c r="DG117" s="130"/>
      <c r="DH117" s="130"/>
      <c r="DI117" s="130"/>
      <c r="DJ117" s="130"/>
    </row>
    <row r="118" spans="1:114" s="131" customFormat="1" ht="30">
      <c r="A118" s="12">
        <v>1073</v>
      </c>
      <c r="B118" s="51" t="s">
        <v>226</v>
      </c>
      <c r="C118" s="11">
        <v>13</v>
      </c>
      <c r="D118" s="1" t="s">
        <v>227</v>
      </c>
      <c r="E118" s="123">
        <v>18</v>
      </c>
      <c r="F118" s="123">
        <v>220</v>
      </c>
      <c r="G118" s="123">
        <v>3</v>
      </c>
      <c r="H118" s="123">
        <v>74</v>
      </c>
      <c r="I118" s="123">
        <v>0</v>
      </c>
      <c r="J118" s="124">
        <v>0</v>
      </c>
      <c r="K118" s="69" t="s">
        <v>66</v>
      </c>
      <c r="L118" s="26" t="s">
        <v>67</v>
      </c>
      <c r="M118" s="125">
        <v>14256000</v>
      </c>
      <c r="N118" s="126">
        <f t="shared" ref="N118:N129" si="45">H118*3000*E118</f>
        <v>3996000</v>
      </c>
      <c r="O118" s="125">
        <v>3960000</v>
      </c>
      <c r="P118" s="125">
        <v>0</v>
      </c>
      <c r="Q118" s="127">
        <v>0</v>
      </c>
      <c r="R118" s="127">
        <v>0</v>
      </c>
      <c r="S118" s="127">
        <v>0</v>
      </c>
      <c r="T118" s="127">
        <f t="shared" si="39"/>
        <v>22212000</v>
      </c>
      <c r="U118" s="127">
        <f t="shared" si="42"/>
        <v>3600</v>
      </c>
      <c r="V118" s="128" t="s">
        <v>55</v>
      </c>
      <c r="W118" s="61"/>
      <c r="X118" s="49">
        <f>5*$X$1</f>
        <v>0.6</v>
      </c>
      <c r="Y118" s="49">
        <f>3*$Y$1</f>
        <v>0.24</v>
      </c>
      <c r="Z118" s="49">
        <f>5*$Z$1</f>
        <v>0.75</v>
      </c>
      <c r="AA118" s="49">
        <f>4*$AA$1</f>
        <v>0.48</v>
      </c>
      <c r="AB118" s="49">
        <f>4*$AB$1</f>
        <v>0.72</v>
      </c>
      <c r="AC118" s="49">
        <f>1*$AC$1</f>
        <v>0.2</v>
      </c>
      <c r="AD118" s="49">
        <f>3*$AD$1</f>
        <v>0.44999999999999996</v>
      </c>
      <c r="AE118" s="129">
        <f t="shared" si="44"/>
        <v>2.7520000000000007</v>
      </c>
      <c r="AF118" s="129">
        <f>4*$AF$1</f>
        <v>0.8</v>
      </c>
      <c r="AG118" s="49">
        <f t="shared" si="43"/>
        <v>3.5520000000000005</v>
      </c>
      <c r="AH118" s="133" t="s">
        <v>54</v>
      </c>
      <c r="AI118" s="66" t="s">
        <v>269</v>
      </c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130"/>
      <c r="CR118" s="130"/>
      <c r="CS118" s="130"/>
      <c r="CT118" s="130"/>
      <c r="CU118" s="130"/>
      <c r="CV118" s="130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</row>
    <row r="119" spans="1:114" s="3" customFormat="1" ht="30">
      <c r="A119" s="12">
        <v>3122</v>
      </c>
      <c r="B119" s="51" t="s">
        <v>230</v>
      </c>
      <c r="C119" s="11">
        <v>13</v>
      </c>
      <c r="D119" s="1" t="s">
        <v>231</v>
      </c>
      <c r="E119" s="13">
        <v>25</v>
      </c>
      <c r="F119" s="26">
        <v>100</v>
      </c>
      <c r="G119" s="13">
        <v>4</v>
      </c>
      <c r="H119" s="13">
        <f>F119/G119</f>
        <v>25</v>
      </c>
      <c r="I119" s="13">
        <v>0</v>
      </c>
      <c r="J119" s="71">
        <v>0</v>
      </c>
      <c r="K119" s="69" t="s">
        <v>232</v>
      </c>
      <c r="L119" s="26" t="s">
        <v>94</v>
      </c>
      <c r="M119" s="55">
        <v>7250000</v>
      </c>
      <c r="N119" s="29">
        <f t="shared" si="45"/>
        <v>1875000</v>
      </c>
      <c r="O119" s="28">
        <v>0</v>
      </c>
      <c r="P119" s="28">
        <v>0</v>
      </c>
      <c r="Q119" s="30">
        <v>0</v>
      </c>
      <c r="R119" s="30">
        <v>0</v>
      </c>
      <c r="S119" s="30">
        <v>0</v>
      </c>
      <c r="T119" s="30">
        <f t="shared" ref="T119:T130" si="46">M119+N119+O119+P119+Q119+R119+S119</f>
        <v>9125000</v>
      </c>
      <c r="U119" s="30">
        <f t="shared" si="42"/>
        <v>2900</v>
      </c>
      <c r="V119" s="31" t="s">
        <v>55</v>
      </c>
      <c r="W119" s="61"/>
      <c r="X119" s="49">
        <f>5*$X$1</f>
        <v>0.6</v>
      </c>
      <c r="Y119" s="49">
        <f>4*$Y$1</f>
        <v>0.32</v>
      </c>
      <c r="Z119" s="49">
        <f>4*$Z$1</f>
        <v>0.6</v>
      </c>
      <c r="AA119" s="49">
        <f>4*$AA$1</f>
        <v>0.48</v>
      </c>
      <c r="AB119" s="49">
        <f>4*$AB$1</f>
        <v>0.72</v>
      </c>
      <c r="AC119" s="49">
        <f>4*$AC$1</f>
        <v>0.8</v>
      </c>
      <c r="AD119" s="49">
        <f>4*$AD$1</f>
        <v>0.6</v>
      </c>
      <c r="AE119" s="32">
        <f t="shared" si="44"/>
        <v>3.2959999999999994</v>
      </c>
      <c r="AF119" s="32">
        <f>3*$AF$1</f>
        <v>0.60000000000000009</v>
      </c>
      <c r="AG119" s="33">
        <f t="shared" si="43"/>
        <v>3.8959999999999995</v>
      </c>
      <c r="AH119" s="13" t="s">
        <v>54</v>
      </c>
      <c r="AI119" s="61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</row>
    <row r="120" spans="1:114" s="3" customFormat="1" ht="30">
      <c r="A120" s="12">
        <v>3122</v>
      </c>
      <c r="B120" s="51" t="s">
        <v>230</v>
      </c>
      <c r="C120" s="11">
        <v>13</v>
      </c>
      <c r="D120" s="1" t="s">
        <v>231</v>
      </c>
      <c r="E120" s="13">
        <v>25</v>
      </c>
      <c r="F120" s="26">
        <v>100</v>
      </c>
      <c r="G120" s="13">
        <v>4</v>
      </c>
      <c r="H120" s="13">
        <f>F120/G120</f>
        <v>25</v>
      </c>
      <c r="I120" s="13">
        <v>0</v>
      </c>
      <c r="J120" s="71">
        <v>0</v>
      </c>
      <c r="K120" s="69" t="s">
        <v>66</v>
      </c>
      <c r="L120" s="26" t="s">
        <v>67</v>
      </c>
      <c r="M120" s="55">
        <v>6750000</v>
      </c>
      <c r="N120" s="29">
        <f t="shared" si="45"/>
        <v>1875000</v>
      </c>
      <c r="O120" s="28">
        <v>0</v>
      </c>
      <c r="P120" s="28">
        <v>0</v>
      </c>
      <c r="Q120" s="30">
        <v>0</v>
      </c>
      <c r="R120" s="30">
        <v>0</v>
      </c>
      <c r="S120" s="30">
        <v>0</v>
      </c>
      <c r="T120" s="30">
        <f t="shared" si="46"/>
        <v>8625000</v>
      </c>
      <c r="U120" s="30">
        <f t="shared" si="42"/>
        <v>2700</v>
      </c>
      <c r="V120" s="31" t="s">
        <v>55</v>
      </c>
      <c r="W120" s="61"/>
      <c r="X120" s="49">
        <f>5*$X$1</f>
        <v>0.6</v>
      </c>
      <c r="Y120" s="49">
        <f>4*$Y$1</f>
        <v>0.32</v>
      </c>
      <c r="Z120" s="49">
        <f>4*$Z$1</f>
        <v>0.6</v>
      </c>
      <c r="AA120" s="49">
        <f>4*$AA$1</f>
        <v>0.48</v>
      </c>
      <c r="AB120" s="49">
        <f>4*$AB$1</f>
        <v>0.72</v>
      </c>
      <c r="AC120" s="49">
        <f>1*$AC$1</f>
        <v>0.2</v>
      </c>
      <c r="AD120" s="49">
        <f>4*$AD$1</f>
        <v>0.6</v>
      </c>
      <c r="AE120" s="32">
        <f t="shared" si="44"/>
        <v>2.8160000000000003</v>
      </c>
      <c r="AF120" s="32">
        <f>4*$AF$1</f>
        <v>0.8</v>
      </c>
      <c r="AG120" s="33">
        <f t="shared" si="43"/>
        <v>3.6160000000000005</v>
      </c>
      <c r="AH120" s="13" t="s">
        <v>54</v>
      </c>
      <c r="AI120" s="66" t="s">
        <v>119</v>
      </c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</row>
    <row r="121" spans="1:114" s="3" customFormat="1" ht="30">
      <c r="A121" s="12">
        <v>3122</v>
      </c>
      <c r="B121" s="51" t="s">
        <v>230</v>
      </c>
      <c r="C121" s="11">
        <v>13</v>
      </c>
      <c r="D121" s="1" t="s">
        <v>231</v>
      </c>
      <c r="E121" s="13">
        <v>25</v>
      </c>
      <c r="F121" s="26">
        <v>100</v>
      </c>
      <c r="G121" s="13">
        <v>4</v>
      </c>
      <c r="H121" s="13">
        <f t="shared" ref="H121:H132" si="47">F121/G121</f>
        <v>25</v>
      </c>
      <c r="I121" s="13">
        <v>0</v>
      </c>
      <c r="J121" s="71">
        <v>0</v>
      </c>
      <c r="K121" s="69" t="s">
        <v>64</v>
      </c>
      <c r="L121" s="26" t="s">
        <v>65</v>
      </c>
      <c r="M121" s="55">
        <v>8330000</v>
      </c>
      <c r="N121" s="29">
        <f t="shared" si="45"/>
        <v>1875000</v>
      </c>
      <c r="O121" s="28">
        <v>0</v>
      </c>
      <c r="P121" s="28">
        <v>0</v>
      </c>
      <c r="Q121" s="30">
        <v>0</v>
      </c>
      <c r="R121" s="30">
        <v>0</v>
      </c>
      <c r="S121" s="30">
        <v>0</v>
      </c>
      <c r="T121" s="30">
        <f t="shared" si="46"/>
        <v>10205000</v>
      </c>
      <c r="U121" s="30">
        <f t="shared" si="42"/>
        <v>3332</v>
      </c>
      <c r="V121" s="31" t="s">
        <v>55</v>
      </c>
      <c r="W121" s="61"/>
      <c r="X121" s="49">
        <f>5*$X$1</f>
        <v>0.6</v>
      </c>
      <c r="Y121" s="49">
        <f>5*$Y$1</f>
        <v>0.4</v>
      </c>
      <c r="Z121" s="49">
        <f>5*$Z$1</f>
        <v>0.75</v>
      </c>
      <c r="AA121" s="49">
        <f>4*$AA$1</f>
        <v>0.48</v>
      </c>
      <c r="AB121" s="49">
        <f>5*$AB$1</f>
        <v>0.89999999999999991</v>
      </c>
      <c r="AC121" s="49">
        <f>4*$AC$1</f>
        <v>0.8</v>
      </c>
      <c r="AD121" s="49">
        <f>5*$AD$1</f>
        <v>0.75</v>
      </c>
      <c r="AE121" s="32">
        <f t="shared" si="44"/>
        <v>3.7439999999999998</v>
      </c>
      <c r="AF121" s="32">
        <f>2*$AF$1</f>
        <v>0.4</v>
      </c>
      <c r="AG121" s="33">
        <f t="shared" si="43"/>
        <v>4.1440000000000001</v>
      </c>
      <c r="AH121" s="13" t="s">
        <v>54</v>
      </c>
      <c r="AI121" s="61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</row>
    <row r="122" spans="1:114" s="3" customFormat="1" ht="34.5" customHeight="1">
      <c r="A122" s="12">
        <v>3122</v>
      </c>
      <c r="B122" s="51" t="s">
        <v>230</v>
      </c>
      <c r="C122" s="11">
        <v>13</v>
      </c>
      <c r="D122" s="1" t="s">
        <v>231</v>
      </c>
      <c r="E122" s="13">
        <v>25</v>
      </c>
      <c r="F122" s="26">
        <v>100</v>
      </c>
      <c r="G122" s="13">
        <v>4</v>
      </c>
      <c r="H122" s="13">
        <f t="shared" si="47"/>
        <v>25</v>
      </c>
      <c r="I122" s="13">
        <v>0</v>
      </c>
      <c r="J122" s="71">
        <v>0</v>
      </c>
      <c r="K122" s="51" t="s">
        <v>62</v>
      </c>
      <c r="L122" s="26" t="s">
        <v>63</v>
      </c>
      <c r="M122" s="55">
        <v>8328000</v>
      </c>
      <c r="N122" s="29">
        <f t="shared" si="45"/>
        <v>1875000</v>
      </c>
      <c r="O122" s="28">
        <v>0</v>
      </c>
      <c r="P122" s="28">
        <v>0</v>
      </c>
      <c r="Q122" s="30">
        <v>0</v>
      </c>
      <c r="R122" s="30">
        <v>0</v>
      </c>
      <c r="S122" s="30">
        <v>0</v>
      </c>
      <c r="T122" s="30">
        <f t="shared" si="46"/>
        <v>10203000</v>
      </c>
      <c r="U122" s="30">
        <f t="shared" si="42"/>
        <v>3331.2</v>
      </c>
      <c r="V122" s="31" t="s">
        <v>54</v>
      </c>
      <c r="W122" s="61" t="s">
        <v>233</v>
      </c>
      <c r="X122" s="49">
        <v>0</v>
      </c>
      <c r="Y122" s="49">
        <v>0</v>
      </c>
      <c r="Z122" s="49">
        <v>0</v>
      </c>
      <c r="AA122" s="49">
        <v>0</v>
      </c>
      <c r="AB122" s="49">
        <v>0</v>
      </c>
      <c r="AC122" s="49">
        <v>0</v>
      </c>
      <c r="AD122" s="49">
        <v>0</v>
      </c>
      <c r="AE122" s="32">
        <v>0</v>
      </c>
      <c r="AF122" s="77">
        <v>0</v>
      </c>
      <c r="AG122" s="33">
        <v>0</v>
      </c>
      <c r="AH122" s="13" t="s">
        <v>54</v>
      </c>
      <c r="AI122" s="61" t="s">
        <v>233</v>
      </c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</row>
    <row r="123" spans="1:114" s="3" customFormat="1" ht="33" customHeight="1">
      <c r="A123" s="12">
        <v>3122</v>
      </c>
      <c r="B123" s="51" t="s">
        <v>230</v>
      </c>
      <c r="C123" s="11">
        <v>13</v>
      </c>
      <c r="D123" s="1" t="s">
        <v>231</v>
      </c>
      <c r="E123" s="13">
        <v>25</v>
      </c>
      <c r="F123" s="26">
        <v>100</v>
      </c>
      <c r="G123" s="90">
        <v>4</v>
      </c>
      <c r="H123" s="90">
        <f t="shared" si="47"/>
        <v>25</v>
      </c>
      <c r="I123" s="13">
        <v>0</v>
      </c>
      <c r="J123" s="71">
        <v>0</v>
      </c>
      <c r="K123" s="69" t="s">
        <v>77</v>
      </c>
      <c r="L123" s="26" t="s">
        <v>234</v>
      </c>
      <c r="M123" s="55">
        <v>6250000</v>
      </c>
      <c r="N123" s="29">
        <f t="shared" si="45"/>
        <v>1875000</v>
      </c>
      <c r="O123" s="28">
        <v>0</v>
      </c>
      <c r="P123" s="28">
        <v>0</v>
      </c>
      <c r="Q123" s="30">
        <v>0</v>
      </c>
      <c r="R123" s="30">
        <v>0</v>
      </c>
      <c r="S123" s="30">
        <v>0</v>
      </c>
      <c r="T123" s="30">
        <f t="shared" si="46"/>
        <v>8125000</v>
      </c>
      <c r="U123" s="30">
        <f t="shared" si="42"/>
        <v>2500</v>
      </c>
      <c r="V123" s="31" t="s">
        <v>54</v>
      </c>
      <c r="W123" s="61" t="s">
        <v>235</v>
      </c>
      <c r="X123" s="49">
        <v>0</v>
      </c>
      <c r="Y123" s="49">
        <v>0</v>
      </c>
      <c r="Z123" s="49">
        <v>0</v>
      </c>
      <c r="AA123" s="49">
        <v>0</v>
      </c>
      <c r="AB123" s="49">
        <v>0</v>
      </c>
      <c r="AC123" s="49">
        <v>0</v>
      </c>
      <c r="AD123" s="49">
        <v>0</v>
      </c>
      <c r="AE123" s="32">
        <f t="shared" ref="AE123:AE130" si="48">SUM(X123:AD123)*80%</f>
        <v>0</v>
      </c>
      <c r="AF123" s="32">
        <v>0</v>
      </c>
      <c r="AG123" s="33">
        <f t="shared" ref="AG123:AG130" si="49">AE123+AF123</f>
        <v>0</v>
      </c>
      <c r="AH123" s="13" t="s">
        <v>54</v>
      </c>
      <c r="AI123" s="61" t="s">
        <v>235</v>
      </c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</row>
    <row r="124" spans="1:114" s="3" customFormat="1" ht="30">
      <c r="A124" s="12">
        <v>3122</v>
      </c>
      <c r="B124" s="51" t="s">
        <v>230</v>
      </c>
      <c r="C124" s="11">
        <v>13</v>
      </c>
      <c r="D124" s="1" t="s">
        <v>231</v>
      </c>
      <c r="E124" s="13">
        <v>25</v>
      </c>
      <c r="F124" s="26">
        <v>100</v>
      </c>
      <c r="G124" s="90">
        <v>4</v>
      </c>
      <c r="H124" s="90">
        <f t="shared" si="47"/>
        <v>25</v>
      </c>
      <c r="I124" s="13">
        <v>0</v>
      </c>
      <c r="J124" s="71">
        <v>0</v>
      </c>
      <c r="K124" s="69" t="s">
        <v>80</v>
      </c>
      <c r="L124" s="26" t="s">
        <v>81</v>
      </c>
      <c r="M124" s="55">
        <v>6612500</v>
      </c>
      <c r="N124" s="29">
        <f t="shared" si="45"/>
        <v>1875000</v>
      </c>
      <c r="O124" s="28">
        <v>0</v>
      </c>
      <c r="P124" s="28">
        <v>0</v>
      </c>
      <c r="Q124" s="30">
        <v>0</v>
      </c>
      <c r="R124" s="30">
        <v>0</v>
      </c>
      <c r="S124" s="30">
        <v>0</v>
      </c>
      <c r="T124" s="30">
        <f t="shared" si="46"/>
        <v>8487500</v>
      </c>
      <c r="U124" s="30">
        <f t="shared" si="42"/>
        <v>2645</v>
      </c>
      <c r="V124" s="31" t="s">
        <v>55</v>
      </c>
      <c r="W124" s="61"/>
      <c r="X124" s="49">
        <f>5*$X$1</f>
        <v>0.6</v>
      </c>
      <c r="Y124" s="49">
        <f>5*$Y$1</f>
        <v>0.4</v>
      </c>
      <c r="Z124" s="49">
        <f>5*$Z$1</f>
        <v>0.75</v>
      </c>
      <c r="AA124" s="49">
        <f>5*$AA$1</f>
        <v>0.6</v>
      </c>
      <c r="AB124" s="49">
        <f>4*$AB$1</f>
        <v>0.72</v>
      </c>
      <c r="AC124" s="49">
        <f>5*$AC$1</f>
        <v>1</v>
      </c>
      <c r="AD124" s="49">
        <f>4*$AD$1</f>
        <v>0.6</v>
      </c>
      <c r="AE124" s="32">
        <f t="shared" si="48"/>
        <v>3.7360000000000002</v>
      </c>
      <c r="AF124" s="32">
        <f>5*$AF$1</f>
        <v>1</v>
      </c>
      <c r="AG124" s="33">
        <f t="shared" si="49"/>
        <v>4.7360000000000007</v>
      </c>
      <c r="AH124" s="13" t="s">
        <v>54</v>
      </c>
      <c r="AI124" s="61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</row>
    <row r="125" spans="1:114" s="3" customFormat="1" ht="30">
      <c r="A125" s="12">
        <v>3122</v>
      </c>
      <c r="B125" s="51" t="s">
        <v>230</v>
      </c>
      <c r="C125" s="11">
        <v>13</v>
      </c>
      <c r="D125" s="1" t="s">
        <v>231</v>
      </c>
      <c r="E125" s="13">
        <v>25</v>
      </c>
      <c r="F125" s="26">
        <v>100</v>
      </c>
      <c r="G125" s="90">
        <v>4</v>
      </c>
      <c r="H125" s="90">
        <f t="shared" si="47"/>
        <v>25</v>
      </c>
      <c r="I125" s="13">
        <v>0</v>
      </c>
      <c r="J125" s="71">
        <v>0</v>
      </c>
      <c r="K125" s="69" t="s">
        <v>86</v>
      </c>
      <c r="L125" s="26" t="s">
        <v>87</v>
      </c>
      <c r="M125" s="55">
        <v>6250000</v>
      </c>
      <c r="N125" s="29">
        <f t="shared" si="45"/>
        <v>1875000</v>
      </c>
      <c r="O125" s="28">
        <v>0</v>
      </c>
      <c r="P125" s="28">
        <v>0</v>
      </c>
      <c r="Q125" s="30">
        <v>0</v>
      </c>
      <c r="R125" s="30">
        <v>0</v>
      </c>
      <c r="S125" s="30">
        <v>0</v>
      </c>
      <c r="T125" s="30">
        <f t="shared" si="46"/>
        <v>8125000</v>
      </c>
      <c r="U125" s="30">
        <f t="shared" si="42"/>
        <v>2500</v>
      </c>
      <c r="V125" s="31" t="s">
        <v>55</v>
      </c>
      <c r="W125" s="61"/>
      <c r="X125" s="49">
        <f>4*$X$1</f>
        <v>0.48</v>
      </c>
      <c r="Y125" s="49">
        <f>5*$Y$1</f>
        <v>0.4</v>
      </c>
      <c r="Z125" s="49">
        <f>4*$Z$1</f>
        <v>0.6</v>
      </c>
      <c r="AA125" s="49">
        <f>5*$AA$1</f>
        <v>0.6</v>
      </c>
      <c r="AB125" s="49">
        <f>4*$AB$1</f>
        <v>0.72</v>
      </c>
      <c r="AC125" s="49">
        <f>4*$AC$1</f>
        <v>0.8</v>
      </c>
      <c r="AD125" s="49">
        <f>4*$AD$1</f>
        <v>0.6</v>
      </c>
      <c r="AE125" s="32">
        <f t="shared" si="48"/>
        <v>3.3599999999999994</v>
      </c>
      <c r="AF125" s="32">
        <f>5*$AF$1</f>
        <v>1</v>
      </c>
      <c r="AG125" s="33">
        <f t="shared" si="49"/>
        <v>4.3599999999999994</v>
      </c>
      <c r="AH125" s="13" t="s">
        <v>54</v>
      </c>
      <c r="AI125" s="61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</row>
    <row r="126" spans="1:114" s="3" customFormat="1" ht="41.25" customHeight="1">
      <c r="A126" s="12">
        <v>3122</v>
      </c>
      <c r="B126" s="51" t="s">
        <v>230</v>
      </c>
      <c r="C126" s="11">
        <v>13</v>
      </c>
      <c r="D126" s="1" t="s">
        <v>61</v>
      </c>
      <c r="E126" s="13">
        <v>25</v>
      </c>
      <c r="F126" s="26">
        <v>100</v>
      </c>
      <c r="G126" s="90">
        <v>4</v>
      </c>
      <c r="H126" s="90">
        <f t="shared" si="47"/>
        <v>25</v>
      </c>
      <c r="I126" s="13">
        <v>0</v>
      </c>
      <c r="J126" s="71">
        <v>0</v>
      </c>
      <c r="K126" s="69" t="s">
        <v>75</v>
      </c>
      <c r="L126" s="26" t="s">
        <v>76</v>
      </c>
      <c r="M126" s="55">
        <v>8000000</v>
      </c>
      <c r="N126" s="29">
        <f t="shared" si="45"/>
        <v>1875000</v>
      </c>
      <c r="O126" s="28">
        <v>0</v>
      </c>
      <c r="P126" s="28">
        <v>0</v>
      </c>
      <c r="Q126" s="30">
        <v>0</v>
      </c>
      <c r="R126" s="30">
        <v>0</v>
      </c>
      <c r="S126" s="30">
        <v>0</v>
      </c>
      <c r="T126" s="30">
        <f t="shared" si="46"/>
        <v>9875000</v>
      </c>
      <c r="U126" s="30">
        <f t="shared" si="42"/>
        <v>3200</v>
      </c>
      <c r="V126" s="31" t="s">
        <v>54</v>
      </c>
      <c r="W126" s="61" t="s">
        <v>236</v>
      </c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0</v>
      </c>
      <c r="AE126" s="32">
        <f t="shared" si="48"/>
        <v>0</v>
      </c>
      <c r="AF126" s="32">
        <v>0</v>
      </c>
      <c r="AG126" s="33">
        <f t="shared" si="49"/>
        <v>0</v>
      </c>
      <c r="AH126" s="13" t="s">
        <v>54</v>
      </c>
      <c r="AI126" s="61" t="s">
        <v>236</v>
      </c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</row>
    <row r="127" spans="1:114" s="3" customFormat="1" ht="34.5" customHeight="1">
      <c r="A127" s="12">
        <v>3122</v>
      </c>
      <c r="B127" s="51" t="s">
        <v>230</v>
      </c>
      <c r="C127" s="11">
        <v>13</v>
      </c>
      <c r="D127" s="1" t="s">
        <v>231</v>
      </c>
      <c r="E127" s="13">
        <v>25</v>
      </c>
      <c r="F127" s="26">
        <v>100</v>
      </c>
      <c r="G127" s="90">
        <v>4</v>
      </c>
      <c r="H127" s="90">
        <f t="shared" si="47"/>
        <v>25</v>
      </c>
      <c r="I127" s="13">
        <v>0</v>
      </c>
      <c r="J127" s="71">
        <v>0</v>
      </c>
      <c r="K127" s="69" t="s">
        <v>249</v>
      </c>
      <c r="L127" s="26" t="s">
        <v>85</v>
      </c>
      <c r="M127" s="55">
        <v>6625000</v>
      </c>
      <c r="N127" s="29">
        <f t="shared" si="45"/>
        <v>1875000</v>
      </c>
      <c r="O127" s="28">
        <v>0</v>
      </c>
      <c r="P127" s="28">
        <v>0</v>
      </c>
      <c r="Q127" s="30">
        <v>0</v>
      </c>
      <c r="R127" s="30">
        <v>0</v>
      </c>
      <c r="S127" s="30">
        <v>0</v>
      </c>
      <c r="T127" s="30">
        <f t="shared" si="46"/>
        <v>8500000</v>
      </c>
      <c r="U127" s="30">
        <f t="shared" si="42"/>
        <v>2650</v>
      </c>
      <c r="V127" s="31" t="s">
        <v>55</v>
      </c>
      <c r="W127" s="61"/>
      <c r="X127" s="49">
        <f>5*$X$1</f>
        <v>0.6</v>
      </c>
      <c r="Y127" s="49">
        <f>5*$Y$1</f>
        <v>0.4</v>
      </c>
      <c r="Z127" s="49">
        <f>4*$Z$1</f>
        <v>0.6</v>
      </c>
      <c r="AA127" s="49">
        <f>5*$AA$1</f>
        <v>0.6</v>
      </c>
      <c r="AB127" s="49">
        <f>4*$AB$1</f>
        <v>0.72</v>
      </c>
      <c r="AC127" s="49">
        <f>4*$AC$1</f>
        <v>0.8</v>
      </c>
      <c r="AD127" s="49">
        <f>3*$AD$1</f>
        <v>0.44999999999999996</v>
      </c>
      <c r="AE127" s="32">
        <f t="shared" si="48"/>
        <v>3.3360000000000003</v>
      </c>
      <c r="AF127" s="32">
        <f>4*$AF$1</f>
        <v>0.8</v>
      </c>
      <c r="AG127" s="33">
        <f t="shared" si="49"/>
        <v>4.1360000000000001</v>
      </c>
      <c r="AH127" s="13" t="s">
        <v>54</v>
      </c>
      <c r="AI127" s="61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</row>
    <row r="128" spans="1:114" s="3" customFormat="1" ht="30">
      <c r="A128" s="12">
        <v>3122</v>
      </c>
      <c r="B128" s="51" t="s">
        <v>230</v>
      </c>
      <c r="C128" s="11">
        <v>13</v>
      </c>
      <c r="D128" s="1" t="s">
        <v>231</v>
      </c>
      <c r="E128" s="13">
        <v>25</v>
      </c>
      <c r="F128" s="26">
        <v>100</v>
      </c>
      <c r="G128" s="90">
        <v>4</v>
      </c>
      <c r="H128" s="90">
        <f t="shared" si="47"/>
        <v>25</v>
      </c>
      <c r="I128" s="13">
        <v>0</v>
      </c>
      <c r="J128" s="71">
        <v>0</v>
      </c>
      <c r="K128" s="69" t="s">
        <v>221</v>
      </c>
      <c r="L128" s="26" t="s">
        <v>88</v>
      </c>
      <c r="M128" s="55">
        <v>6250000</v>
      </c>
      <c r="N128" s="29">
        <f t="shared" si="45"/>
        <v>1875000</v>
      </c>
      <c r="O128" s="28">
        <v>0</v>
      </c>
      <c r="P128" s="28">
        <v>0</v>
      </c>
      <c r="Q128" s="30">
        <v>0</v>
      </c>
      <c r="R128" s="30">
        <v>0</v>
      </c>
      <c r="S128" s="30">
        <v>0</v>
      </c>
      <c r="T128" s="30">
        <f t="shared" si="46"/>
        <v>8125000</v>
      </c>
      <c r="U128" s="30">
        <f t="shared" si="42"/>
        <v>2500</v>
      </c>
      <c r="V128" s="31" t="s">
        <v>55</v>
      </c>
      <c r="W128" s="61"/>
      <c r="X128" s="49">
        <f>5*$X$1</f>
        <v>0.6</v>
      </c>
      <c r="Y128" s="49">
        <f>5*$Y$1</f>
        <v>0.4</v>
      </c>
      <c r="Z128" s="49">
        <f>4*$Z$1</f>
        <v>0.6</v>
      </c>
      <c r="AA128" s="49">
        <f>5*$AA$1</f>
        <v>0.6</v>
      </c>
      <c r="AB128" s="49">
        <f>5*$AB$1</f>
        <v>0.89999999999999991</v>
      </c>
      <c r="AC128" s="49">
        <v>1</v>
      </c>
      <c r="AD128" s="49">
        <v>0.75</v>
      </c>
      <c r="AE128" s="32">
        <f t="shared" si="48"/>
        <v>3.88</v>
      </c>
      <c r="AF128" s="32">
        <f>5*$AF$1</f>
        <v>1</v>
      </c>
      <c r="AG128" s="33">
        <f t="shared" si="49"/>
        <v>4.88</v>
      </c>
      <c r="AH128" s="13" t="s">
        <v>55</v>
      </c>
      <c r="AI128" s="66" t="s">
        <v>89</v>
      </c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</row>
    <row r="129" spans="1:114" s="3" customFormat="1" ht="30">
      <c r="A129" s="12">
        <v>3122</v>
      </c>
      <c r="B129" s="51" t="s">
        <v>230</v>
      </c>
      <c r="C129" s="11">
        <v>13</v>
      </c>
      <c r="D129" s="1" t="s">
        <v>231</v>
      </c>
      <c r="E129" s="13">
        <v>25</v>
      </c>
      <c r="F129" s="26">
        <v>100</v>
      </c>
      <c r="G129" s="90">
        <v>4</v>
      </c>
      <c r="H129" s="90">
        <f t="shared" si="47"/>
        <v>25</v>
      </c>
      <c r="I129" s="13">
        <v>0</v>
      </c>
      <c r="J129" s="71">
        <v>0</v>
      </c>
      <c r="K129" s="69" t="s">
        <v>121</v>
      </c>
      <c r="L129" s="26" t="s">
        <v>122</v>
      </c>
      <c r="M129" s="55">
        <v>7000000</v>
      </c>
      <c r="N129" s="29">
        <f t="shared" si="45"/>
        <v>1875000</v>
      </c>
      <c r="O129" s="28">
        <v>0</v>
      </c>
      <c r="P129" s="28">
        <v>0</v>
      </c>
      <c r="Q129" s="30">
        <v>0</v>
      </c>
      <c r="R129" s="30">
        <v>0</v>
      </c>
      <c r="S129" s="30">
        <v>0</v>
      </c>
      <c r="T129" s="30">
        <f t="shared" si="46"/>
        <v>8875000</v>
      </c>
      <c r="U129" s="30">
        <f t="shared" si="42"/>
        <v>2800</v>
      </c>
      <c r="V129" s="31" t="s">
        <v>55</v>
      </c>
      <c r="W129" s="61"/>
      <c r="X129" s="49">
        <f>4*$X$1</f>
        <v>0.48</v>
      </c>
      <c r="Y129" s="49">
        <f>4*$Y$1</f>
        <v>0.32</v>
      </c>
      <c r="Z129" s="49">
        <f>5*$Z$1</f>
        <v>0.75</v>
      </c>
      <c r="AA129" s="49">
        <f>5*$AA$1</f>
        <v>0.6</v>
      </c>
      <c r="AB129" s="49">
        <f>4*$AB$1</f>
        <v>0.72</v>
      </c>
      <c r="AC129" s="49">
        <f>5*$AC$1</f>
        <v>1</v>
      </c>
      <c r="AD129" s="49">
        <f>4*$AD$1</f>
        <v>0.6</v>
      </c>
      <c r="AE129" s="32">
        <f t="shared" si="48"/>
        <v>3.5760000000000001</v>
      </c>
      <c r="AF129" s="32">
        <f>3*$AF$1</f>
        <v>0.60000000000000009</v>
      </c>
      <c r="AG129" s="33">
        <f t="shared" si="49"/>
        <v>4.1760000000000002</v>
      </c>
      <c r="AH129" s="13" t="s">
        <v>54</v>
      </c>
      <c r="AI129" s="66" t="s">
        <v>123</v>
      </c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</row>
    <row r="130" spans="1:114" s="3" customFormat="1" ht="29.25" customHeight="1">
      <c r="A130" s="12">
        <v>3122</v>
      </c>
      <c r="B130" s="51" t="s">
        <v>230</v>
      </c>
      <c r="C130" s="11">
        <v>13</v>
      </c>
      <c r="D130" s="1" t="s">
        <v>231</v>
      </c>
      <c r="E130" s="13">
        <v>25</v>
      </c>
      <c r="F130" s="26">
        <v>100</v>
      </c>
      <c r="G130" s="90">
        <v>4</v>
      </c>
      <c r="H130" s="90">
        <f>F130/G130</f>
        <v>25</v>
      </c>
      <c r="I130" s="13">
        <v>0</v>
      </c>
      <c r="J130" s="71">
        <v>0</v>
      </c>
      <c r="K130" s="69" t="s">
        <v>70</v>
      </c>
      <c r="L130" s="26" t="s">
        <v>71</v>
      </c>
      <c r="M130" s="55">
        <v>6250000</v>
      </c>
      <c r="N130" s="29">
        <v>1875000</v>
      </c>
      <c r="O130" s="28">
        <v>0</v>
      </c>
      <c r="P130" s="28">
        <v>0</v>
      </c>
      <c r="Q130" s="30">
        <v>0</v>
      </c>
      <c r="R130" s="30">
        <v>0</v>
      </c>
      <c r="S130" s="30">
        <v>0</v>
      </c>
      <c r="T130" s="30">
        <f t="shared" si="46"/>
        <v>8125000</v>
      </c>
      <c r="U130" s="30">
        <f t="shared" si="42"/>
        <v>2500</v>
      </c>
      <c r="V130" s="31" t="s">
        <v>54</v>
      </c>
      <c r="W130" s="61" t="s">
        <v>236</v>
      </c>
      <c r="X130" s="49">
        <v>0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32">
        <f t="shared" si="48"/>
        <v>0</v>
      </c>
      <c r="AF130" s="32">
        <v>0</v>
      </c>
      <c r="AG130" s="33">
        <f t="shared" si="49"/>
        <v>0</v>
      </c>
      <c r="AH130" s="13" t="s">
        <v>54</v>
      </c>
      <c r="AI130" s="61" t="s">
        <v>236</v>
      </c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</row>
    <row r="131" spans="1:114" s="3" customFormat="1" ht="34.5" customHeight="1">
      <c r="A131" s="12">
        <v>3122</v>
      </c>
      <c r="B131" s="51" t="s">
        <v>230</v>
      </c>
      <c r="C131" s="11">
        <v>13</v>
      </c>
      <c r="D131" s="1" t="s">
        <v>231</v>
      </c>
      <c r="E131" s="13">
        <v>25</v>
      </c>
      <c r="F131" s="26">
        <v>100</v>
      </c>
      <c r="G131" s="90">
        <v>4</v>
      </c>
      <c r="H131" s="90">
        <f t="shared" si="47"/>
        <v>25</v>
      </c>
      <c r="I131" s="13">
        <v>0</v>
      </c>
      <c r="J131" s="71">
        <v>0</v>
      </c>
      <c r="K131" s="69" t="s">
        <v>90</v>
      </c>
      <c r="L131" s="26" t="s">
        <v>91</v>
      </c>
      <c r="M131" s="55">
        <v>8250000</v>
      </c>
      <c r="N131" s="29">
        <v>1870000</v>
      </c>
      <c r="O131" s="28">
        <v>0</v>
      </c>
      <c r="P131" s="28">
        <v>0</v>
      </c>
      <c r="Q131" s="30">
        <v>0</v>
      </c>
      <c r="R131" s="30">
        <v>0</v>
      </c>
      <c r="S131" s="30">
        <v>0</v>
      </c>
      <c r="T131" s="30">
        <v>10125000</v>
      </c>
      <c r="U131" s="30">
        <f t="shared" si="42"/>
        <v>3300</v>
      </c>
      <c r="V131" s="31" t="s">
        <v>54</v>
      </c>
      <c r="W131" s="61" t="s">
        <v>237</v>
      </c>
      <c r="X131" s="49">
        <v>0</v>
      </c>
      <c r="Y131" s="49">
        <v>0</v>
      </c>
      <c r="Z131" s="49">
        <v>0</v>
      </c>
      <c r="AA131" s="49">
        <v>0</v>
      </c>
      <c r="AB131" s="49">
        <v>0</v>
      </c>
      <c r="AC131" s="49">
        <v>0</v>
      </c>
      <c r="AD131" s="49">
        <v>0</v>
      </c>
      <c r="AE131" s="32">
        <v>0</v>
      </c>
      <c r="AF131" s="32">
        <v>0</v>
      </c>
      <c r="AG131" s="33">
        <v>0</v>
      </c>
      <c r="AH131" s="13" t="s">
        <v>54</v>
      </c>
      <c r="AI131" s="61" t="s">
        <v>237</v>
      </c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</row>
    <row r="132" spans="1:114" s="3" customFormat="1" ht="30">
      <c r="A132" s="12">
        <v>1005</v>
      </c>
      <c r="B132" s="51" t="s">
        <v>239</v>
      </c>
      <c r="C132" s="11">
        <v>13</v>
      </c>
      <c r="D132" s="1" t="s">
        <v>238</v>
      </c>
      <c r="E132" s="13">
        <v>18</v>
      </c>
      <c r="F132" s="26">
        <v>200</v>
      </c>
      <c r="G132" s="90">
        <v>5</v>
      </c>
      <c r="H132" s="90">
        <f t="shared" si="47"/>
        <v>40</v>
      </c>
      <c r="I132" s="13">
        <v>90</v>
      </c>
      <c r="J132" s="71">
        <f>I132/5</f>
        <v>18</v>
      </c>
      <c r="K132" s="69" t="s">
        <v>77</v>
      </c>
      <c r="L132" s="26" t="s">
        <v>78</v>
      </c>
      <c r="M132" s="55">
        <v>12002400</v>
      </c>
      <c r="N132" s="29">
        <f t="shared" ref="N132:N138" si="50">H132*3000*E132</f>
        <v>2160000</v>
      </c>
      <c r="O132" s="28">
        <v>0</v>
      </c>
      <c r="P132" s="28">
        <v>0</v>
      </c>
      <c r="Q132" s="30">
        <f>J132*3000*E132</f>
        <v>972000</v>
      </c>
      <c r="R132" s="30">
        <f t="shared" ref="R132:R138" si="51">E132*60000</f>
        <v>1080000</v>
      </c>
      <c r="S132" s="30">
        <v>0</v>
      </c>
      <c r="T132" s="30">
        <f>S132+R132+Q132+P132+O132+N132+M132</f>
        <v>16214400</v>
      </c>
      <c r="U132" s="30">
        <f t="shared" si="42"/>
        <v>3334</v>
      </c>
      <c r="V132" s="31" t="s">
        <v>55</v>
      </c>
      <c r="W132" s="61"/>
      <c r="X132" s="49">
        <f>4*$X$1</f>
        <v>0.48</v>
      </c>
      <c r="Y132" s="49">
        <f>5*$Y$1</f>
        <v>0.4</v>
      </c>
      <c r="Z132" s="49">
        <f>4*$Z$1</f>
        <v>0.6</v>
      </c>
      <c r="AA132" s="49">
        <f>5*$AA$1</f>
        <v>0.6</v>
      </c>
      <c r="AB132" s="49">
        <f>4*$AB$1</f>
        <v>0.72</v>
      </c>
      <c r="AC132" s="49">
        <f>1*$AC$1</f>
        <v>0.2</v>
      </c>
      <c r="AD132" s="49">
        <f>3*$AD$1</f>
        <v>0.44999999999999996</v>
      </c>
      <c r="AE132" s="32">
        <f>SUM(X132:AD132)*80%</f>
        <v>2.7600000000000002</v>
      </c>
      <c r="AF132" s="32">
        <f>5*$AF$1</f>
        <v>1</v>
      </c>
      <c r="AG132" s="33">
        <f>AE132+AF132</f>
        <v>3.7600000000000002</v>
      </c>
      <c r="AH132" s="13" t="s">
        <v>54</v>
      </c>
      <c r="AI132" s="61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</row>
    <row r="133" spans="1:114" s="3" customFormat="1" ht="87" customHeight="1">
      <c r="A133" s="12">
        <v>1005</v>
      </c>
      <c r="B133" s="51" t="s">
        <v>239</v>
      </c>
      <c r="C133" s="11">
        <v>13</v>
      </c>
      <c r="D133" s="1" t="s">
        <v>238</v>
      </c>
      <c r="E133" s="13">
        <v>18</v>
      </c>
      <c r="F133" s="26">
        <v>200</v>
      </c>
      <c r="G133" s="90">
        <v>5</v>
      </c>
      <c r="H133" s="90">
        <f t="shared" ref="H133:H139" si="52">F133/G133</f>
        <v>40</v>
      </c>
      <c r="I133" s="13">
        <v>90</v>
      </c>
      <c r="J133" s="71">
        <f t="shared" ref="J133:J139" si="53">I133/5</f>
        <v>18</v>
      </c>
      <c r="K133" s="69" t="s">
        <v>201</v>
      </c>
      <c r="L133" s="26" t="s">
        <v>202</v>
      </c>
      <c r="M133" s="55">
        <v>14580000</v>
      </c>
      <c r="N133" s="29">
        <f t="shared" si="50"/>
        <v>2160000</v>
      </c>
      <c r="O133" s="28">
        <v>0</v>
      </c>
      <c r="P133" s="28">
        <v>0</v>
      </c>
      <c r="Q133" s="30">
        <v>540000</v>
      </c>
      <c r="R133" s="30">
        <f t="shared" si="51"/>
        <v>1080000</v>
      </c>
      <c r="S133" s="30">
        <v>0</v>
      </c>
      <c r="T133" s="30">
        <f>S133+R133+Q133+P133+O133+N133+M133</f>
        <v>18360000</v>
      </c>
      <c r="U133" s="30">
        <f t="shared" si="42"/>
        <v>4050</v>
      </c>
      <c r="V133" s="31" t="s">
        <v>54</v>
      </c>
      <c r="W133" s="61" t="s">
        <v>240</v>
      </c>
      <c r="X133" s="49">
        <v>0</v>
      </c>
      <c r="Y133" s="49">
        <v>0</v>
      </c>
      <c r="Z133" s="49">
        <v>0</v>
      </c>
      <c r="AA133" s="49">
        <v>0</v>
      </c>
      <c r="AB133" s="49">
        <v>0</v>
      </c>
      <c r="AC133" s="49">
        <v>0</v>
      </c>
      <c r="AD133" s="49">
        <v>0</v>
      </c>
      <c r="AE133" s="32">
        <f>SUM(X133:AD133)*80%</f>
        <v>0</v>
      </c>
      <c r="AF133" s="77"/>
      <c r="AG133" s="33">
        <f>AE133+AF133</f>
        <v>0</v>
      </c>
      <c r="AH133" s="13" t="s">
        <v>54</v>
      </c>
      <c r="AI133" s="61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</row>
    <row r="134" spans="1:114" s="3" customFormat="1" ht="30">
      <c r="A134" s="12">
        <v>1005</v>
      </c>
      <c r="B134" s="51" t="s">
        <v>239</v>
      </c>
      <c r="C134" s="11">
        <v>13</v>
      </c>
      <c r="D134" s="1" t="s">
        <v>238</v>
      </c>
      <c r="E134" s="13">
        <v>18</v>
      </c>
      <c r="F134" s="26">
        <v>200</v>
      </c>
      <c r="G134" s="90">
        <v>5</v>
      </c>
      <c r="H134" s="90">
        <f t="shared" si="52"/>
        <v>40</v>
      </c>
      <c r="I134" s="13">
        <v>90</v>
      </c>
      <c r="J134" s="71">
        <f t="shared" si="53"/>
        <v>18</v>
      </c>
      <c r="K134" s="69" t="s">
        <v>206</v>
      </c>
      <c r="L134" s="26" t="s">
        <v>207</v>
      </c>
      <c r="M134" s="55">
        <v>13500000</v>
      </c>
      <c r="N134" s="29">
        <f t="shared" si="50"/>
        <v>2160000</v>
      </c>
      <c r="O134" s="28">
        <v>0</v>
      </c>
      <c r="P134" s="28">
        <v>0</v>
      </c>
      <c r="Q134" s="30">
        <f>J134*3000*E134</f>
        <v>972000</v>
      </c>
      <c r="R134" s="30">
        <f t="shared" si="51"/>
        <v>1080000</v>
      </c>
      <c r="S134" s="30">
        <v>0</v>
      </c>
      <c r="T134" s="30">
        <f>S134+R134+Q134+P134+O134+N134+M134</f>
        <v>17712000</v>
      </c>
      <c r="U134" s="30">
        <f t="shared" si="42"/>
        <v>3750</v>
      </c>
      <c r="V134" s="31" t="s">
        <v>55</v>
      </c>
      <c r="W134" s="61"/>
      <c r="X134" s="49">
        <f>4*$X$1</f>
        <v>0.48</v>
      </c>
      <c r="Y134" s="49">
        <f>5*$Y$1</f>
        <v>0.4</v>
      </c>
      <c r="Z134" s="49">
        <f>4*$Z$1</f>
        <v>0.6</v>
      </c>
      <c r="AA134" s="49">
        <f>5*$AA$1</f>
        <v>0.6</v>
      </c>
      <c r="AB134" s="49">
        <f>4*$AB$1</f>
        <v>0.72</v>
      </c>
      <c r="AC134" s="49">
        <f>4*$AC$1</f>
        <v>0.8</v>
      </c>
      <c r="AD134" s="49">
        <f>4*$AD$1</f>
        <v>0.6</v>
      </c>
      <c r="AE134" s="32">
        <f>SUM(X134:AD134)*80%</f>
        <v>3.3599999999999994</v>
      </c>
      <c r="AF134" s="32">
        <f>3*$AF$1</f>
        <v>0.60000000000000009</v>
      </c>
      <c r="AG134" s="33">
        <f>AE134+AF134</f>
        <v>3.9599999999999995</v>
      </c>
      <c r="AH134" s="13" t="s">
        <v>54</v>
      </c>
      <c r="AI134" s="61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</row>
    <row r="135" spans="1:114" s="3" customFormat="1" ht="65.25" customHeight="1">
      <c r="A135" s="12">
        <v>1005</v>
      </c>
      <c r="B135" s="51" t="s">
        <v>239</v>
      </c>
      <c r="C135" s="11">
        <v>13</v>
      </c>
      <c r="D135" s="1" t="s">
        <v>238</v>
      </c>
      <c r="E135" s="13">
        <v>18</v>
      </c>
      <c r="F135" s="26">
        <v>200</v>
      </c>
      <c r="G135" s="90">
        <v>5</v>
      </c>
      <c r="H135" s="90">
        <f t="shared" si="52"/>
        <v>40</v>
      </c>
      <c r="I135" s="13">
        <v>90</v>
      </c>
      <c r="J135" s="71">
        <f t="shared" si="53"/>
        <v>18</v>
      </c>
      <c r="K135" s="69" t="s">
        <v>221</v>
      </c>
      <c r="L135" s="26" t="s">
        <v>88</v>
      </c>
      <c r="M135" s="55">
        <v>12002400</v>
      </c>
      <c r="N135" s="29">
        <f t="shared" si="50"/>
        <v>2160000</v>
      </c>
      <c r="O135" s="28">
        <v>0</v>
      </c>
      <c r="P135" s="28">
        <v>0</v>
      </c>
      <c r="Q135" s="30">
        <v>270000</v>
      </c>
      <c r="R135" s="30">
        <f t="shared" si="51"/>
        <v>1080000</v>
      </c>
      <c r="S135" s="30">
        <v>0</v>
      </c>
      <c r="T135" s="30">
        <f t="shared" ref="T135:T161" si="54">S135+R135+Q135+P135+O135+N135+M135</f>
        <v>15512400</v>
      </c>
      <c r="U135" s="30">
        <f t="shared" si="42"/>
        <v>3334</v>
      </c>
      <c r="V135" s="31" t="s">
        <v>54</v>
      </c>
      <c r="W135" s="61" t="s">
        <v>241</v>
      </c>
      <c r="X135" s="49">
        <v>0</v>
      </c>
      <c r="Y135" s="49">
        <v>0</v>
      </c>
      <c r="Z135" s="49">
        <v>0</v>
      </c>
      <c r="AA135" s="49">
        <v>0</v>
      </c>
      <c r="AB135" s="49">
        <v>0</v>
      </c>
      <c r="AC135" s="49">
        <v>0</v>
      </c>
      <c r="AD135" s="49">
        <v>0</v>
      </c>
      <c r="AE135" s="32">
        <v>0</v>
      </c>
      <c r="AF135" s="77"/>
      <c r="AG135" s="33">
        <v>0</v>
      </c>
      <c r="AH135" s="13" t="s">
        <v>54</v>
      </c>
      <c r="AI135" s="61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</row>
    <row r="136" spans="1:114" s="3" customFormat="1" ht="30">
      <c r="A136" s="12">
        <v>1005</v>
      </c>
      <c r="B136" s="51" t="s">
        <v>239</v>
      </c>
      <c r="C136" s="11">
        <v>13</v>
      </c>
      <c r="D136" s="1" t="s">
        <v>238</v>
      </c>
      <c r="E136" s="13">
        <v>18</v>
      </c>
      <c r="F136" s="26">
        <v>200</v>
      </c>
      <c r="G136" s="90">
        <v>5</v>
      </c>
      <c r="H136" s="90">
        <f t="shared" si="52"/>
        <v>40</v>
      </c>
      <c r="I136" s="13">
        <v>90</v>
      </c>
      <c r="J136" s="71">
        <f t="shared" si="53"/>
        <v>18</v>
      </c>
      <c r="K136" s="69" t="s">
        <v>232</v>
      </c>
      <c r="L136" s="26" t="s">
        <v>112</v>
      </c>
      <c r="M136" s="55">
        <v>12002400</v>
      </c>
      <c r="N136" s="29">
        <f t="shared" si="50"/>
        <v>2160000</v>
      </c>
      <c r="O136" s="28">
        <v>0</v>
      </c>
      <c r="P136" s="28">
        <v>0</v>
      </c>
      <c r="Q136" s="30">
        <f>J136*3000*E136</f>
        <v>972000</v>
      </c>
      <c r="R136" s="30">
        <f t="shared" si="51"/>
        <v>1080000</v>
      </c>
      <c r="S136" s="30">
        <v>0</v>
      </c>
      <c r="T136" s="30">
        <f t="shared" si="54"/>
        <v>16214400</v>
      </c>
      <c r="U136" s="30">
        <f t="shared" si="42"/>
        <v>3334</v>
      </c>
      <c r="V136" s="31" t="s">
        <v>55</v>
      </c>
      <c r="W136" s="61"/>
      <c r="X136" s="49">
        <f>5*$X$1</f>
        <v>0.6</v>
      </c>
      <c r="Y136" s="49">
        <f>4*$Y$1</f>
        <v>0.32</v>
      </c>
      <c r="Z136" s="49">
        <f>4*$Z$1</f>
        <v>0.6</v>
      </c>
      <c r="AA136" s="49">
        <f>4*$AA$1</f>
        <v>0.48</v>
      </c>
      <c r="AB136" s="49">
        <f>5*$AB$1</f>
        <v>0.89999999999999991</v>
      </c>
      <c r="AC136" s="49">
        <f>4*$AC$1</f>
        <v>0.8</v>
      </c>
      <c r="AD136" s="49">
        <f>4*$AD$1</f>
        <v>0.6</v>
      </c>
      <c r="AE136" s="32">
        <f>SUM(X136:AD136)*80%</f>
        <v>3.44</v>
      </c>
      <c r="AF136" s="32">
        <f>5*$AF$1</f>
        <v>1</v>
      </c>
      <c r="AG136" s="33">
        <f>AE136+AF136</f>
        <v>4.4399999999999995</v>
      </c>
      <c r="AH136" s="13" t="s">
        <v>54</v>
      </c>
      <c r="AI136" s="61" t="s">
        <v>242</v>
      </c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</row>
    <row r="137" spans="1:114" s="3" customFormat="1" ht="69.75" customHeight="1">
      <c r="A137" s="12">
        <v>1005</v>
      </c>
      <c r="B137" s="51" t="s">
        <v>239</v>
      </c>
      <c r="C137" s="11">
        <v>13</v>
      </c>
      <c r="D137" s="1" t="s">
        <v>238</v>
      </c>
      <c r="E137" s="13">
        <v>18</v>
      </c>
      <c r="F137" s="26">
        <v>200</v>
      </c>
      <c r="G137" s="90">
        <v>5</v>
      </c>
      <c r="H137" s="90">
        <f t="shared" si="52"/>
        <v>40</v>
      </c>
      <c r="I137" s="13">
        <v>90</v>
      </c>
      <c r="J137" s="71">
        <f t="shared" si="53"/>
        <v>18</v>
      </c>
      <c r="K137" s="69" t="s">
        <v>72</v>
      </c>
      <c r="L137" s="26" t="s">
        <v>73</v>
      </c>
      <c r="M137" s="55">
        <v>9120600</v>
      </c>
      <c r="N137" s="29">
        <f t="shared" si="50"/>
        <v>2160000</v>
      </c>
      <c r="O137" s="28">
        <v>0</v>
      </c>
      <c r="P137" s="28">
        <v>0</v>
      </c>
      <c r="Q137" s="30">
        <f>J137*3000*E137</f>
        <v>972000</v>
      </c>
      <c r="R137" s="30">
        <f t="shared" si="51"/>
        <v>1080000</v>
      </c>
      <c r="S137" s="30">
        <v>0</v>
      </c>
      <c r="T137" s="30">
        <v>16372800</v>
      </c>
      <c r="U137" s="30">
        <v>3378</v>
      </c>
      <c r="V137" s="31" t="s">
        <v>54</v>
      </c>
      <c r="W137" s="61" t="s">
        <v>243</v>
      </c>
      <c r="X137" s="49">
        <v>0</v>
      </c>
      <c r="Y137" s="49">
        <v>0</v>
      </c>
      <c r="Z137" s="49">
        <v>0</v>
      </c>
      <c r="AA137" s="49">
        <v>0</v>
      </c>
      <c r="AB137" s="49">
        <v>0</v>
      </c>
      <c r="AC137" s="49">
        <v>0</v>
      </c>
      <c r="AD137" s="49">
        <v>0</v>
      </c>
      <c r="AE137" s="32">
        <f>SUM(X137:AD137)*80%</f>
        <v>0</v>
      </c>
      <c r="AF137" s="32">
        <v>0</v>
      </c>
      <c r="AG137" s="33">
        <f>AE137+AF137</f>
        <v>0</v>
      </c>
      <c r="AH137" s="13" t="s">
        <v>54</v>
      </c>
      <c r="AI137" s="61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</row>
    <row r="138" spans="1:114" s="3" customFormat="1" ht="45">
      <c r="A138" s="12">
        <v>1005</v>
      </c>
      <c r="B138" s="51" t="s">
        <v>239</v>
      </c>
      <c r="C138" s="11">
        <v>13</v>
      </c>
      <c r="D138" s="1" t="s">
        <v>238</v>
      </c>
      <c r="E138" s="13">
        <v>18</v>
      </c>
      <c r="F138" s="26">
        <v>200</v>
      </c>
      <c r="G138" s="90">
        <v>5</v>
      </c>
      <c r="H138" s="90">
        <f t="shared" si="52"/>
        <v>40</v>
      </c>
      <c r="I138" s="13">
        <v>90</v>
      </c>
      <c r="J138" s="71">
        <f t="shared" si="53"/>
        <v>18</v>
      </c>
      <c r="K138" s="69" t="s">
        <v>244</v>
      </c>
      <c r="L138" s="26" t="s">
        <v>114</v>
      </c>
      <c r="M138" s="55">
        <v>12002400</v>
      </c>
      <c r="N138" s="29">
        <f t="shared" si="50"/>
        <v>2160000</v>
      </c>
      <c r="O138" s="28">
        <v>0</v>
      </c>
      <c r="P138" s="28">
        <v>0</v>
      </c>
      <c r="Q138" s="30">
        <f>J138*3000*E138</f>
        <v>972000</v>
      </c>
      <c r="R138" s="30">
        <f t="shared" si="51"/>
        <v>1080000</v>
      </c>
      <c r="S138" s="30">
        <v>0</v>
      </c>
      <c r="T138" s="30">
        <f t="shared" si="54"/>
        <v>16214400</v>
      </c>
      <c r="U138" s="30">
        <f>M138/E138/F138</f>
        <v>3334</v>
      </c>
      <c r="V138" s="31" t="s">
        <v>55</v>
      </c>
      <c r="W138" s="61"/>
      <c r="X138" s="49">
        <f>5*$X$1</f>
        <v>0.6</v>
      </c>
      <c r="Y138" s="49">
        <f>5*$Y$1</f>
        <v>0.4</v>
      </c>
      <c r="Z138" s="49">
        <f>4*$Z$1</f>
        <v>0.6</v>
      </c>
      <c r="AA138" s="49">
        <f>5*$AA$1</f>
        <v>0.6</v>
      </c>
      <c r="AB138" s="49">
        <f>5*$AB$1</f>
        <v>0.89999999999999991</v>
      </c>
      <c r="AC138" s="49">
        <f>4*$AC$1</f>
        <v>0.8</v>
      </c>
      <c r="AD138" s="49">
        <f>5*$AD$1</f>
        <v>0.75</v>
      </c>
      <c r="AE138" s="32">
        <f>SUM(X138:AD138)*80%</f>
        <v>3.7200000000000006</v>
      </c>
      <c r="AF138" s="32">
        <f>5*$AF$1</f>
        <v>1</v>
      </c>
      <c r="AG138" s="33">
        <f>AE138+AF138</f>
        <v>4.7200000000000006</v>
      </c>
      <c r="AH138" s="13" t="s">
        <v>55</v>
      </c>
      <c r="AI138" s="61" t="s">
        <v>245</v>
      </c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</row>
    <row r="139" spans="1:114" s="3" customFormat="1" ht="54.75" customHeight="1">
      <c r="A139" s="12">
        <v>1005</v>
      </c>
      <c r="B139" s="51" t="s">
        <v>239</v>
      </c>
      <c r="C139" s="11">
        <v>13</v>
      </c>
      <c r="D139" s="1" t="s">
        <v>238</v>
      </c>
      <c r="E139" s="13">
        <v>25</v>
      </c>
      <c r="F139" s="26">
        <v>200</v>
      </c>
      <c r="G139" s="90">
        <v>5</v>
      </c>
      <c r="H139" s="90">
        <f t="shared" si="52"/>
        <v>40</v>
      </c>
      <c r="I139" s="13">
        <v>90</v>
      </c>
      <c r="J139" s="71">
        <f t="shared" si="53"/>
        <v>18</v>
      </c>
      <c r="K139" s="69" t="s">
        <v>68</v>
      </c>
      <c r="L139" s="26" t="s">
        <v>69</v>
      </c>
      <c r="M139" s="55">
        <v>15840000</v>
      </c>
      <c r="N139" s="29">
        <v>2160000</v>
      </c>
      <c r="O139" s="28">
        <v>0</v>
      </c>
      <c r="P139" s="28">
        <v>0</v>
      </c>
      <c r="Q139" s="30">
        <v>972000</v>
      </c>
      <c r="R139" s="30">
        <v>1080000</v>
      </c>
      <c r="S139" s="30">
        <v>0</v>
      </c>
      <c r="T139" s="30">
        <f t="shared" si="54"/>
        <v>20052000</v>
      </c>
      <c r="U139" s="30">
        <v>4400</v>
      </c>
      <c r="V139" s="31" t="s">
        <v>54</v>
      </c>
      <c r="W139" s="61" t="s">
        <v>246</v>
      </c>
      <c r="X139" s="49">
        <v>0</v>
      </c>
      <c r="Y139" s="49">
        <v>0</v>
      </c>
      <c r="Z139" s="49">
        <v>0</v>
      </c>
      <c r="AA139" s="49">
        <v>0</v>
      </c>
      <c r="AB139" s="49">
        <v>0</v>
      </c>
      <c r="AC139" s="49">
        <v>0</v>
      </c>
      <c r="AD139" s="49">
        <v>0</v>
      </c>
      <c r="AE139" s="32">
        <v>0</v>
      </c>
      <c r="AF139" s="32">
        <v>0</v>
      </c>
      <c r="AG139" s="33">
        <v>0</v>
      </c>
      <c r="AH139" s="13" t="s">
        <v>54</v>
      </c>
      <c r="AI139" s="61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</row>
    <row r="140" spans="1:114" s="3" customFormat="1" ht="30">
      <c r="A140" s="12">
        <v>1036</v>
      </c>
      <c r="B140" s="51" t="s">
        <v>247</v>
      </c>
      <c r="C140" s="11">
        <v>13</v>
      </c>
      <c r="D140" s="1" t="s">
        <v>199</v>
      </c>
      <c r="E140" s="13">
        <v>18</v>
      </c>
      <c r="F140" s="26">
        <v>70</v>
      </c>
      <c r="G140" s="90">
        <v>4</v>
      </c>
      <c r="H140" s="90">
        <v>18</v>
      </c>
      <c r="I140" s="13">
        <v>0</v>
      </c>
      <c r="J140" s="71">
        <v>0</v>
      </c>
      <c r="K140" s="69" t="s">
        <v>213</v>
      </c>
      <c r="L140" s="26" t="s">
        <v>214</v>
      </c>
      <c r="M140" s="55">
        <v>3717000</v>
      </c>
      <c r="N140" s="29">
        <f>H140*3000*E140</f>
        <v>972000</v>
      </c>
      <c r="O140" s="28">
        <v>3960000</v>
      </c>
      <c r="P140" s="28">
        <v>0</v>
      </c>
      <c r="Q140" s="30">
        <v>0</v>
      </c>
      <c r="R140" s="30">
        <v>0</v>
      </c>
      <c r="S140" s="30">
        <v>0</v>
      </c>
      <c r="T140" s="30">
        <f t="shared" si="54"/>
        <v>8649000</v>
      </c>
      <c r="U140" s="30">
        <f t="shared" ref="U140:U154" si="55">M140/E140/F140</f>
        <v>2950</v>
      </c>
      <c r="V140" s="31" t="s">
        <v>55</v>
      </c>
      <c r="W140" s="61"/>
      <c r="X140" s="49">
        <f>5*$X$1</f>
        <v>0.6</v>
      </c>
      <c r="Y140" s="49">
        <f>5*$Y$1</f>
        <v>0.4</v>
      </c>
      <c r="Z140" s="49">
        <f>5*$Z$1</f>
        <v>0.75</v>
      </c>
      <c r="AA140" s="49">
        <f>5*$AA$1</f>
        <v>0.6</v>
      </c>
      <c r="AB140" s="49">
        <f>3*$AB$1</f>
        <v>0.54</v>
      </c>
      <c r="AC140" s="49">
        <f>4*$AC$1</f>
        <v>0.8</v>
      </c>
      <c r="AD140" s="49">
        <f>3*$AD$1</f>
        <v>0.44999999999999996</v>
      </c>
      <c r="AE140" s="32">
        <f>SUM(X140:AD140)*80%</f>
        <v>3.3120000000000007</v>
      </c>
      <c r="AF140" s="32">
        <f>3*$AF$1</f>
        <v>0.60000000000000009</v>
      </c>
      <c r="AG140" s="33">
        <f>AE140+AF140</f>
        <v>3.9120000000000008</v>
      </c>
      <c r="AH140" s="13" t="s">
        <v>54</v>
      </c>
      <c r="AI140" s="61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</row>
    <row r="141" spans="1:114" s="3" customFormat="1" ht="45">
      <c r="A141" s="12">
        <v>1036</v>
      </c>
      <c r="B141" s="51" t="s">
        <v>247</v>
      </c>
      <c r="C141" s="11">
        <v>13</v>
      </c>
      <c r="D141" s="1" t="s">
        <v>199</v>
      </c>
      <c r="E141" s="13">
        <v>18</v>
      </c>
      <c r="F141" s="26">
        <v>70</v>
      </c>
      <c r="G141" s="90">
        <v>4</v>
      </c>
      <c r="H141" s="90">
        <v>18</v>
      </c>
      <c r="I141" s="13">
        <v>0</v>
      </c>
      <c r="J141" s="71">
        <v>0</v>
      </c>
      <c r="K141" s="69" t="s">
        <v>77</v>
      </c>
      <c r="L141" s="26" t="s">
        <v>78</v>
      </c>
      <c r="M141" s="55">
        <v>3150000</v>
      </c>
      <c r="N141" s="29">
        <f>H141*3000*E141</f>
        <v>972000</v>
      </c>
      <c r="O141" s="28">
        <v>3960000</v>
      </c>
      <c r="P141" s="28">
        <v>0</v>
      </c>
      <c r="Q141" s="30">
        <v>0</v>
      </c>
      <c r="R141" s="30">
        <v>0</v>
      </c>
      <c r="S141" s="30">
        <v>0</v>
      </c>
      <c r="T141" s="30">
        <f t="shared" si="54"/>
        <v>8082000</v>
      </c>
      <c r="U141" s="30">
        <f t="shared" si="55"/>
        <v>2500</v>
      </c>
      <c r="V141" s="31" t="s">
        <v>55</v>
      </c>
      <c r="W141" s="61"/>
      <c r="X141" s="49">
        <f>2*$X$1</f>
        <v>0.24</v>
      </c>
      <c r="Y141" s="49">
        <f>5*$Y$1</f>
        <v>0.4</v>
      </c>
      <c r="Z141" s="49">
        <f>4*$Z$1</f>
        <v>0.6</v>
      </c>
      <c r="AA141" s="49">
        <f>5*$AA$1</f>
        <v>0.6</v>
      </c>
      <c r="AB141" s="49">
        <f>4*$AB$1</f>
        <v>0.72</v>
      </c>
      <c r="AC141" s="49">
        <f>1*$AC$1</f>
        <v>0.2</v>
      </c>
      <c r="AD141" s="49">
        <f>3*$AD$1</f>
        <v>0.44999999999999996</v>
      </c>
      <c r="AE141" s="32">
        <f>SUM(X141:AD141)*80%</f>
        <v>2.5680000000000001</v>
      </c>
      <c r="AF141" s="32">
        <f>5*$AF$1</f>
        <v>1</v>
      </c>
      <c r="AG141" s="33">
        <f>AE141+AF141</f>
        <v>3.5680000000000001</v>
      </c>
      <c r="AH141" s="13" t="s">
        <v>54</v>
      </c>
      <c r="AI141" s="61" t="s">
        <v>248</v>
      </c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</row>
    <row r="142" spans="1:114" s="3" customFormat="1" ht="42" customHeight="1">
      <c r="A142" s="12">
        <v>1036</v>
      </c>
      <c r="B142" s="51" t="s">
        <v>247</v>
      </c>
      <c r="C142" s="11">
        <v>13</v>
      </c>
      <c r="D142" s="1" t="s">
        <v>199</v>
      </c>
      <c r="E142" s="13">
        <v>18</v>
      </c>
      <c r="F142" s="26">
        <v>70</v>
      </c>
      <c r="G142" s="90">
        <v>4</v>
      </c>
      <c r="H142" s="90">
        <v>18</v>
      </c>
      <c r="I142" s="13">
        <v>0</v>
      </c>
      <c r="J142" s="71">
        <v>0</v>
      </c>
      <c r="K142" s="69" t="s">
        <v>249</v>
      </c>
      <c r="L142" s="26" t="s">
        <v>85</v>
      </c>
      <c r="M142" s="55">
        <v>3301200</v>
      </c>
      <c r="N142" s="29">
        <v>756000</v>
      </c>
      <c r="O142" s="28">
        <v>3960000</v>
      </c>
      <c r="P142" s="28">
        <v>0</v>
      </c>
      <c r="Q142" s="30">
        <v>0</v>
      </c>
      <c r="R142" s="30">
        <v>0</v>
      </c>
      <c r="S142" s="30">
        <v>0</v>
      </c>
      <c r="T142" s="30">
        <f t="shared" si="54"/>
        <v>8017200</v>
      </c>
      <c r="U142" s="30">
        <f t="shared" si="55"/>
        <v>2620</v>
      </c>
      <c r="V142" s="31" t="s">
        <v>54</v>
      </c>
      <c r="W142" s="61" t="s">
        <v>250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32">
        <v>0</v>
      </c>
      <c r="AG142" s="32">
        <v>0</v>
      </c>
      <c r="AH142" s="13" t="s">
        <v>54</v>
      </c>
      <c r="AI142" s="61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</row>
    <row r="143" spans="1:114" s="4" customFormat="1" ht="30">
      <c r="A143" s="82">
        <v>1036</v>
      </c>
      <c r="B143" s="83" t="s">
        <v>247</v>
      </c>
      <c r="C143" s="84">
        <v>13</v>
      </c>
      <c r="D143" s="85" t="s">
        <v>199</v>
      </c>
      <c r="E143" s="50">
        <v>18</v>
      </c>
      <c r="F143" s="86">
        <v>70</v>
      </c>
      <c r="G143" s="90">
        <v>4</v>
      </c>
      <c r="H143" s="90">
        <v>18</v>
      </c>
      <c r="I143" s="50">
        <v>0</v>
      </c>
      <c r="J143" s="87">
        <v>0</v>
      </c>
      <c r="K143" s="95" t="s">
        <v>251</v>
      </c>
      <c r="L143" s="86" t="s">
        <v>133</v>
      </c>
      <c r="M143" s="55">
        <v>3276000</v>
      </c>
      <c r="N143" s="29">
        <f t="shared" ref="N143:N148" si="56">H143*3000*E143</f>
        <v>972000</v>
      </c>
      <c r="O143" s="28">
        <v>3960000</v>
      </c>
      <c r="P143" s="28">
        <v>0</v>
      </c>
      <c r="Q143" s="30">
        <f t="shared" ref="Q143:Q161" si="57">J143*3000*E143</f>
        <v>0</v>
      </c>
      <c r="R143" s="30">
        <v>0</v>
      </c>
      <c r="S143" s="30">
        <v>0</v>
      </c>
      <c r="T143" s="30">
        <f t="shared" si="54"/>
        <v>8208000</v>
      </c>
      <c r="U143" s="30">
        <f t="shared" si="55"/>
        <v>2600</v>
      </c>
      <c r="V143" s="31" t="s">
        <v>55</v>
      </c>
      <c r="W143" s="66"/>
      <c r="X143" s="49">
        <f>5*$X$1</f>
        <v>0.6</v>
      </c>
      <c r="Y143" s="49">
        <f>5*$Y$1</f>
        <v>0.4</v>
      </c>
      <c r="Z143" s="49">
        <f>5*$Z$1</f>
        <v>0.75</v>
      </c>
      <c r="AA143" s="49">
        <f>5*$AA$1</f>
        <v>0.6</v>
      </c>
      <c r="AB143" s="49">
        <f>3*$AB$1</f>
        <v>0.54</v>
      </c>
      <c r="AC143" s="49">
        <f>4*$AC$1</f>
        <v>0.8</v>
      </c>
      <c r="AD143" s="49">
        <f>3*$AD$1</f>
        <v>0.44999999999999996</v>
      </c>
      <c r="AE143" s="32">
        <f>SUM(X143:AD143)*80%</f>
        <v>3.3120000000000007</v>
      </c>
      <c r="AF143" s="32">
        <f>5*$AF$1</f>
        <v>1</v>
      </c>
      <c r="AG143" s="33">
        <f>AE143+AF143</f>
        <v>4.3120000000000012</v>
      </c>
      <c r="AH143" s="50" t="s">
        <v>55</v>
      </c>
      <c r="AI143" s="66"/>
    </row>
    <row r="144" spans="1:114" s="3" customFormat="1" ht="52.5" customHeight="1">
      <c r="A144" s="12">
        <v>1036</v>
      </c>
      <c r="B144" s="51" t="s">
        <v>247</v>
      </c>
      <c r="C144" s="11">
        <v>13</v>
      </c>
      <c r="D144" s="1" t="s">
        <v>199</v>
      </c>
      <c r="E144" s="13">
        <v>18</v>
      </c>
      <c r="F144" s="26">
        <v>70</v>
      </c>
      <c r="G144" s="90">
        <v>4</v>
      </c>
      <c r="H144" s="90">
        <v>18</v>
      </c>
      <c r="I144" s="13">
        <v>0</v>
      </c>
      <c r="J144" s="71">
        <v>0</v>
      </c>
      <c r="K144" s="69" t="s">
        <v>252</v>
      </c>
      <c r="L144" s="26" t="s">
        <v>253</v>
      </c>
      <c r="M144" s="55">
        <v>3150000</v>
      </c>
      <c r="N144" s="29">
        <f t="shared" si="56"/>
        <v>972000</v>
      </c>
      <c r="O144" s="28">
        <v>3960000</v>
      </c>
      <c r="P144" s="28">
        <v>0</v>
      </c>
      <c r="Q144" s="30">
        <f t="shared" si="57"/>
        <v>0</v>
      </c>
      <c r="R144" s="30">
        <v>0</v>
      </c>
      <c r="S144" s="30">
        <v>0</v>
      </c>
      <c r="T144" s="30">
        <f t="shared" si="54"/>
        <v>8082000</v>
      </c>
      <c r="U144" s="30">
        <f t="shared" si="55"/>
        <v>2500</v>
      </c>
      <c r="V144" s="31" t="s">
        <v>54</v>
      </c>
      <c r="W144" s="61" t="s">
        <v>236</v>
      </c>
      <c r="X144" s="49">
        <v>0</v>
      </c>
      <c r="Y144" s="49">
        <v>0</v>
      </c>
      <c r="Z144" s="49">
        <v>0</v>
      </c>
      <c r="AA144" s="49">
        <v>0</v>
      </c>
      <c r="AB144" s="49">
        <v>0</v>
      </c>
      <c r="AC144" s="49">
        <v>0</v>
      </c>
      <c r="AD144" s="49">
        <v>0</v>
      </c>
      <c r="AE144" s="49">
        <v>0</v>
      </c>
      <c r="AF144" s="32">
        <v>0</v>
      </c>
      <c r="AG144" s="32">
        <v>0</v>
      </c>
      <c r="AH144" s="13" t="s">
        <v>54</v>
      </c>
      <c r="AI144" s="61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</row>
    <row r="145" spans="1:114" s="3" customFormat="1" ht="51.75" customHeight="1">
      <c r="A145" s="12">
        <v>1036</v>
      </c>
      <c r="B145" s="51" t="s">
        <v>247</v>
      </c>
      <c r="C145" s="11">
        <v>13</v>
      </c>
      <c r="D145" s="1" t="s">
        <v>199</v>
      </c>
      <c r="E145" s="13">
        <v>18</v>
      </c>
      <c r="F145" s="26">
        <v>70</v>
      </c>
      <c r="G145" s="90">
        <v>4</v>
      </c>
      <c r="H145" s="90">
        <v>18</v>
      </c>
      <c r="I145" s="13">
        <v>0</v>
      </c>
      <c r="J145" s="71">
        <v>0</v>
      </c>
      <c r="K145" s="69" t="s">
        <v>150</v>
      </c>
      <c r="L145" s="26" t="s">
        <v>151</v>
      </c>
      <c r="M145" s="55">
        <v>3654000</v>
      </c>
      <c r="N145" s="29">
        <f t="shared" si="56"/>
        <v>972000</v>
      </c>
      <c r="O145" s="28">
        <v>3960000</v>
      </c>
      <c r="P145" s="28">
        <v>0</v>
      </c>
      <c r="Q145" s="30">
        <f t="shared" si="57"/>
        <v>0</v>
      </c>
      <c r="R145" s="30">
        <v>0</v>
      </c>
      <c r="S145" s="30">
        <v>0</v>
      </c>
      <c r="T145" s="30">
        <f t="shared" si="54"/>
        <v>8586000</v>
      </c>
      <c r="U145" s="30">
        <f t="shared" si="55"/>
        <v>2900</v>
      </c>
      <c r="V145" s="31" t="s">
        <v>54</v>
      </c>
      <c r="W145" s="61" t="s">
        <v>254</v>
      </c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32">
        <v>0</v>
      </c>
      <c r="AG145" s="32">
        <v>0</v>
      </c>
      <c r="AH145" s="13" t="s">
        <v>54</v>
      </c>
      <c r="AI145" s="61" t="s">
        <v>254</v>
      </c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</row>
    <row r="146" spans="1:114" s="3" customFormat="1" ht="30">
      <c r="A146" s="12">
        <v>1036</v>
      </c>
      <c r="B146" s="51" t="s">
        <v>247</v>
      </c>
      <c r="C146" s="11">
        <v>13</v>
      </c>
      <c r="D146" s="1" t="s">
        <v>199</v>
      </c>
      <c r="E146" s="13">
        <v>18</v>
      </c>
      <c r="F146" s="26">
        <v>70</v>
      </c>
      <c r="G146" s="90">
        <v>4</v>
      </c>
      <c r="H146" s="90">
        <v>18</v>
      </c>
      <c r="I146" s="13">
        <v>0</v>
      </c>
      <c r="J146" s="71">
        <v>0</v>
      </c>
      <c r="K146" s="69" t="s">
        <v>102</v>
      </c>
      <c r="L146" s="26" t="s">
        <v>103</v>
      </c>
      <c r="M146" s="55">
        <v>3355947</v>
      </c>
      <c r="N146" s="29">
        <f t="shared" si="56"/>
        <v>972000</v>
      </c>
      <c r="O146" s="28">
        <v>3960000</v>
      </c>
      <c r="P146" s="28">
        <v>0</v>
      </c>
      <c r="Q146" s="30">
        <f t="shared" si="57"/>
        <v>0</v>
      </c>
      <c r="R146" s="30">
        <v>0</v>
      </c>
      <c r="S146" s="30">
        <v>0</v>
      </c>
      <c r="T146" s="30">
        <f t="shared" si="54"/>
        <v>8287947</v>
      </c>
      <c r="U146" s="30">
        <f t="shared" si="55"/>
        <v>2663.45</v>
      </c>
      <c r="V146" s="31" t="s">
        <v>55</v>
      </c>
      <c r="W146" s="61"/>
      <c r="X146" s="49">
        <f>5*$X$1</f>
        <v>0.6</v>
      </c>
      <c r="Y146" s="49">
        <f>5*$Y$1</f>
        <v>0.4</v>
      </c>
      <c r="Z146" s="49">
        <f>4*$Z$1</f>
        <v>0.6</v>
      </c>
      <c r="AA146" s="49">
        <f>5*$AA$1</f>
        <v>0.6</v>
      </c>
      <c r="AB146" s="49">
        <f>3*$AB$1</f>
        <v>0.54</v>
      </c>
      <c r="AC146" s="49">
        <f>4*$AC$1</f>
        <v>0.8</v>
      </c>
      <c r="AD146" s="78">
        <f>4*$AD$1</f>
        <v>0.6</v>
      </c>
      <c r="AE146" s="79">
        <f>SUM(X146:AD146)*80%</f>
        <v>3.3119999999999998</v>
      </c>
      <c r="AF146" s="32">
        <f>4*$AF$1</f>
        <v>0.8</v>
      </c>
      <c r="AG146" s="80">
        <f>AE146+AF146</f>
        <v>4.1120000000000001</v>
      </c>
      <c r="AH146" s="13" t="s">
        <v>54</v>
      </c>
      <c r="AI146" s="61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</row>
    <row r="147" spans="1:114" s="3" customFormat="1" ht="30">
      <c r="A147" s="12">
        <v>1036</v>
      </c>
      <c r="B147" s="51" t="s">
        <v>247</v>
      </c>
      <c r="C147" s="11">
        <v>13</v>
      </c>
      <c r="D147" s="1" t="s">
        <v>199</v>
      </c>
      <c r="E147" s="13">
        <v>18</v>
      </c>
      <c r="F147" s="26">
        <v>70</v>
      </c>
      <c r="G147" s="26">
        <v>4</v>
      </c>
      <c r="H147" s="26">
        <v>18</v>
      </c>
      <c r="I147" s="26">
        <v>0</v>
      </c>
      <c r="J147" s="26">
        <v>0</v>
      </c>
      <c r="K147" s="69" t="s">
        <v>66</v>
      </c>
      <c r="L147" s="26" t="s">
        <v>67</v>
      </c>
      <c r="M147" s="55">
        <v>3402000</v>
      </c>
      <c r="N147" s="29">
        <f t="shared" si="56"/>
        <v>972000</v>
      </c>
      <c r="O147" s="28">
        <v>3960000</v>
      </c>
      <c r="P147" s="28">
        <v>0</v>
      </c>
      <c r="Q147" s="30">
        <f t="shared" si="57"/>
        <v>0</v>
      </c>
      <c r="R147" s="30">
        <v>0</v>
      </c>
      <c r="S147" s="30">
        <v>0</v>
      </c>
      <c r="T147" s="30">
        <f t="shared" si="54"/>
        <v>8334000</v>
      </c>
      <c r="U147" s="30">
        <f t="shared" si="55"/>
        <v>2700</v>
      </c>
      <c r="V147" s="31" t="s">
        <v>55</v>
      </c>
      <c r="W147" s="61"/>
      <c r="X147" s="49">
        <f>5*$X$1</f>
        <v>0.6</v>
      </c>
      <c r="Y147" s="49">
        <f>4*$Y$1</f>
        <v>0.32</v>
      </c>
      <c r="Z147" s="49">
        <f>4*$Z$1</f>
        <v>0.6</v>
      </c>
      <c r="AA147" s="49">
        <f>4*$AA$1</f>
        <v>0.48</v>
      </c>
      <c r="AB147" s="49">
        <f>4*$AB$1</f>
        <v>0.72</v>
      </c>
      <c r="AC147" s="49">
        <f>1*$AC$1</f>
        <v>0.2</v>
      </c>
      <c r="AD147" s="49">
        <f>3*$AD$1</f>
        <v>0.44999999999999996</v>
      </c>
      <c r="AE147" s="32">
        <f>SUM(X147:AD147)*80%</f>
        <v>2.6960000000000002</v>
      </c>
      <c r="AF147" s="32">
        <f>4*$AF$1</f>
        <v>0.8</v>
      </c>
      <c r="AG147" s="33">
        <f>AE147+AF147</f>
        <v>3.4960000000000004</v>
      </c>
      <c r="AH147" s="13" t="s">
        <v>54</v>
      </c>
      <c r="AI147" s="66" t="s">
        <v>119</v>
      </c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</row>
    <row r="148" spans="1:114" s="3" customFormat="1" ht="30">
      <c r="A148" s="12">
        <v>1036</v>
      </c>
      <c r="B148" s="51" t="s">
        <v>247</v>
      </c>
      <c r="C148" s="11">
        <v>13</v>
      </c>
      <c r="D148" s="1" t="s">
        <v>199</v>
      </c>
      <c r="E148" s="13">
        <v>18</v>
      </c>
      <c r="F148" s="26">
        <v>70</v>
      </c>
      <c r="G148" s="26">
        <v>4</v>
      </c>
      <c r="H148" s="26">
        <v>18</v>
      </c>
      <c r="I148" s="26">
        <v>0</v>
      </c>
      <c r="J148" s="26">
        <v>0</v>
      </c>
      <c r="K148" s="69" t="s">
        <v>211</v>
      </c>
      <c r="L148" s="26" t="s">
        <v>212</v>
      </c>
      <c r="M148" s="55">
        <v>3313800</v>
      </c>
      <c r="N148" s="29">
        <f t="shared" si="56"/>
        <v>972000</v>
      </c>
      <c r="O148" s="28">
        <v>3960000</v>
      </c>
      <c r="P148" s="28">
        <v>0</v>
      </c>
      <c r="Q148" s="30">
        <f t="shared" si="57"/>
        <v>0</v>
      </c>
      <c r="R148" s="30">
        <v>0</v>
      </c>
      <c r="S148" s="30">
        <v>0</v>
      </c>
      <c r="T148" s="30">
        <f t="shared" si="54"/>
        <v>8245800</v>
      </c>
      <c r="U148" s="30">
        <f t="shared" si="55"/>
        <v>2630</v>
      </c>
      <c r="V148" s="31" t="s">
        <v>55</v>
      </c>
      <c r="W148" s="61"/>
      <c r="X148" s="49">
        <f>5*$X$1</f>
        <v>0.6</v>
      </c>
      <c r="Y148" s="49">
        <f>5*$Y$1</f>
        <v>0.4</v>
      </c>
      <c r="Z148" s="49">
        <f>5*$Z$1</f>
        <v>0.75</v>
      </c>
      <c r="AA148" s="49">
        <f>5*$AA$1</f>
        <v>0.6</v>
      </c>
      <c r="AB148" s="49">
        <f>3*$AB$1</f>
        <v>0.54</v>
      </c>
      <c r="AC148" s="49">
        <f>5*$AC$1</f>
        <v>1</v>
      </c>
      <c r="AD148" s="49">
        <f>3*$AD$1</f>
        <v>0.44999999999999996</v>
      </c>
      <c r="AE148" s="32">
        <f>SUM(X148:AD148)*80%</f>
        <v>3.472</v>
      </c>
      <c r="AF148" s="32">
        <f>5*$AF$1</f>
        <v>1</v>
      </c>
      <c r="AG148" s="33">
        <f>AE148+AF148</f>
        <v>4.4719999999999995</v>
      </c>
      <c r="AH148" s="13" t="s">
        <v>54</v>
      </c>
      <c r="AI148" s="61" t="s">
        <v>288</v>
      </c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</row>
    <row r="149" spans="1:114" s="3" customFormat="1" ht="39" customHeight="1">
      <c r="A149" s="12">
        <v>1036</v>
      </c>
      <c r="B149" s="51" t="s">
        <v>247</v>
      </c>
      <c r="C149" s="11">
        <v>13</v>
      </c>
      <c r="D149" s="1" t="s">
        <v>199</v>
      </c>
      <c r="E149" s="13">
        <v>18</v>
      </c>
      <c r="F149" s="26">
        <v>70</v>
      </c>
      <c r="G149" s="26">
        <v>4</v>
      </c>
      <c r="H149" s="26">
        <v>18</v>
      </c>
      <c r="I149" s="26">
        <v>0</v>
      </c>
      <c r="J149" s="26">
        <v>0</v>
      </c>
      <c r="K149" s="69" t="s">
        <v>72</v>
      </c>
      <c r="L149" s="26" t="s">
        <v>73</v>
      </c>
      <c r="M149" s="55">
        <v>2552445</v>
      </c>
      <c r="N149" s="29">
        <v>945000</v>
      </c>
      <c r="O149" s="28">
        <v>3960000</v>
      </c>
      <c r="P149" s="28">
        <v>0</v>
      </c>
      <c r="Q149" s="30">
        <f t="shared" si="57"/>
        <v>0</v>
      </c>
      <c r="R149" s="30">
        <v>0</v>
      </c>
      <c r="S149" s="30">
        <v>0</v>
      </c>
      <c r="T149" s="30">
        <f t="shared" si="54"/>
        <v>7457445</v>
      </c>
      <c r="U149" s="30">
        <f t="shared" si="55"/>
        <v>2025.75</v>
      </c>
      <c r="V149" s="31" t="s">
        <v>54</v>
      </c>
      <c r="W149" s="61" t="s">
        <v>255</v>
      </c>
      <c r="X149" s="49">
        <v>0</v>
      </c>
      <c r="Y149" s="49">
        <v>0</v>
      </c>
      <c r="Z149" s="49">
        <v>0</v>
      </c>
      <c r="AA149" s="49">
        <v>0</v>
      </c>
      <c r="AB149" s="49">
        <v>0</v>
      </c>
      <c r="AC149" s="49">
        <v>0</v>
      </c>
      <c r="AD149" s="49">
        <v>0</v>
      </c>
      <c r="AE149" s="49">
        <v>0</v>
      </c>
      <c r="AF149" s="32">
        <v>0</v>
      </c>
      <c r="AG149" s="32">
        <v>0</v>
      </c>
      <c r="AH149" s="13" t="s">
        <v>54</v>
      </c>
      <c r="AI149" s="61" t="s">
        <v>255</v>
      </c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</row>
    <row r="150" spans="1:114" s="3" customFormat="1" ht="30">
      <c r="A150" s="12">
        <v>1036</v>
      </c>
      <c r="B150" s="51" t="s">
        <v>247</v>
      </c>
      <c r="C150" s="11">
        <v>13</v>
      </c>
      <c r="D150" s="1" t="s">
        <v>199</v>
      </c>
      <c r="E150" s="13">
        <v>18</v>
      </c>
      <c r="F150" s="26">
        <v>70</v>
      </c>
      <c r="G150" s="26">
        <v>4</v>
      </c>
      <c r="H150" s="26">
        <v>18</v>
      </c>
      <c r="I150" s="26">
        <v>0</v>
      </c>
      <c r="J150" s="26">
        <v>0</v>
      </c>
      <c r="K150" s="69" t="s">
        <v>163</v>
      </c>
      <c r="L150" s="26" t="s">
        <v>164</v>
      </c>
      <c r="M150" s="55">
        <v>4200000</v>
      </c>
      <c r="N150" s="29">
        <f>H150*3000*E150</f>
        <v>972000</v>
      </c>
      <c r="O150" s="28">
        <v>3960000</v>
      </c>
      <c r="P150" s="28">
        <v>0</v>
      </c>
      <c r="Q150" s="30">
        <f t="shared" si="57"/>
        <v>0</v>
      </c>
      <c r="R150" s="30">
        <v>0</v>
      </c>
      <c r="S150" s="30">
        <v>0</v>
      </c>
      <c r="T150" s="30">
        <f t="shared" si="54"/>
        <v>9132000</v>
      </c>
      <c r="U150" s="30">
        <f t="shared" si="55"/>
        <v>3333.3333333333335</v>
      </c>
      <c r="V150" s="31" t="s">
        <v>55</v>
      </c>
      <c r="W150" s="61"/>
      <c r="X150" s="49">
        <f>5*$X$1</f>
        <v>0.6</v>
      </c>
      <c r="Y150" s="49">
        <f>4*$Y$1</f>
        <v>0.32</v>
      </c>
      <c r="Z150" s="49">
        <f>4*$Z$1</f>
        <v>0.6</v>
      </c>
      <c r="AA150" s="49">
        <f>5*$AA$1</f>
        <v>0.6</v>
      </c>
      <c r="AB150" s="49">
        <f>4*$AB$1</f>
        <v>0.72</v>
      </c>
      <c r="AC150" s="49">
        <f>4*$AC$1</f>
        <v>0.8</v>
      </c>
      <c r="AD150" s="49">
        <f>4*$AD$1</f>
        <v>0.6</v>
      </c>
      <c r="AE150" s="32">
        <f>SUM(X150:AD150)*80%</f>
        <v>3.3919999999999995</v>
      </c>
      <c r="AF150" s="32">
        <f>2*$AF$1</f>
        <v>0.4</v>
      </c>
      <c r="AG150" s="33">
        <f>AE150+AF150</f>
        <v>3.7919999999999994</v>
      </c>
      <c r="AH150" s="13" t="s">
        <v>54</v>
      </c>
      <c r="AI150" s="61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</row>
    <row r="151" spans="1:114" s="170" customFormat="1" ht="44.25" customHeight="1">
      <c r="A151" s="154">
        <v>1036</v>
      </c>
      <c r="B151" s="155" t="s">
        <v>247</v>
      </c>
      <c r="C151" s="156">
        <v>13</v>
      </c>
      <c r="D151" s="157" t="s">
        <v>247</v>
      </c>
      <c r="E151" s="158">
        <v>18</v>
      </c>
      <c r="F151" s="159">
        <v>70</v>
      </c>
      <c r="G151" s="159">
        <v>4</v>
      </c>
      <c r="H151" s="159" t="s">
        <v>286</v>
      </c>
      <c r="I151" s="159">
        <v>0</v>
      </c>
      <c r="J151" s="159">
        <v>0</v>
      </c>
      <c r="K151" s="160" t="s">
        <v>97</v>
      </c>
      <c r="L151" s="159" t="s">
        <v>98</v>
      </c>
      <c r="M151" s="161">
        <v>3780000</v>
      </c>
      <c r="N151" s="162">
        <v>945000</v>
      </c>
      <c r="O151" s="163">
        <v>3924000</v>
      </c>
      <c r="P151" s="163">
        <v>0</v>
      </c>
      <c r="Q151" s="164">
        <f t="shared" si="57"/>
        <v>0</v>
      </c>
      <c r="R151" s="164">
        <v>0</v>
      </c>
      <c r="S151" s="164">
        <v>0</v>
      </c>
      <c r="T151" s="164">
        <f>M151+N151+O151</f>
        <v>8649000</v>
      </c>
      <c r="U151" s="164">
        <f t="shared" si="55"/>
        <v>3000</v>
      </c>
      <c r="V151" s="165" t="s">
        <v>54</v>
      </c>
      <c r="W151" s="166" t="s">
        <v>287</v>
      </c>
      <c r="X151" s="167">
        <v>0</v>
      </c>
      <c r="Y151" s="167">
        <v>0</v>
      </c>
      <c r="Z151" s="167">
        <v>0</v>
      </c>
      <c r="AA151" s="167">
        <v>0</v>
      </c>
      <c r="AB151" s="167">
        <v>0</v>
      </c>
      <c r="AC151" s="167">
        <v>0</v>
      </c>
      <c r="AD151" s="167">
        <v>0</v>
      </c>
      <c r="AE151" s="168">
        <v>0</v>
      </c>
      <c r="AF151" s="168">
        <v>0</v>
      </c>
      <c r="AG151" s="169">
        <v>0</v>
      </c>
      <c r="AH151" s="158" t="s">
        <v>54</v>
      </c>
      <c r="AI151" s="166" t="s">
        <v>287</v>
      </c>
    </row>
    <row r="152" spans="1:114" s="3" customFormat="1" ht="30">
      <c r="A152" s="12">
        <v>1009</v>
      </c>
      <c r="B152" s="51" t="s">
        <v>256</v>
      </c>
      <c r="C152" s="11">
        <v>13</v>
      </c>
      <c r="D152" s="1" t="s">
        <v>257</v>
      </c>
      <c r="E152" s="13">
        <v>18</v>
      </c>
      <c r="F152" s="26">
        <v>248</v>
      </c>
      <c r="G152" s="26">
        <v>4</v>
      </c>
      <c r="H152" s="26">
        <f>F152/G152</f>
        <v>62</v>
      </c>
      <c r="I152" s="26">
        <v>0</v>
      </c>
      <c r="J152" s="26">
        <v>0</v>
      </c>
      <c r="K152" s="69" t="s">
        <v>77</v>
      </c>
      <c r="L152" s="26" t="s">
        <v>78</v>
      </c>
      <c r="M152" s="55">
        <v>14882976</v>
      </c>
      <c r="N152" s="29">
        <f t="shared" ref="N152:N161" si="58">H152*3000*E152</f>
        <v>3348000</v>
      </c>
      <c r="O152" s="28">
        <v>0</v>
      </c>
      <c r="P152" s="28">
        <v>0</v>
      </c>
      <c r="Q152" s="30">
        <f t="shared" si="57"/>
        <v>0</v>
      </c>
      <c r="R152" s="30">
        <v>0</v>
      </c>
      <c r="S152" s="30">
        <v>0</v>
      </c>
      <c r="T152" s="30">
        <f t="shared" si="54"/>
        <v>18230976</v>
      </c>
      <c r="U152" s="30">
        <f t="shared" si="55"/>
        <v>3334</v>
      </c>
      <c r="V152" s="31" t="s">
        <v>55</v>
      </c>
      <c r="W152" s="61"/>
      <c r="X152" s="49">
        <f>4*$X$1</f>
        <v>0.48</v>
      </c>
      <c r="Y152" s="49">
        <f>5*$Y$1</f>
        <v>0.4</v>
      </c>
      <c r="Z152" s="49">
        <f>4*$Z$1</f>
        <v>0.6</v>
      </c>
      <c r="AA152" s="49">
        <f>5*$AA$1</f>
        <v>0.6</v>
      </c>
      <c r="AB152" s="49">
        <f>4*$AB$1</f>
        <v>0.72</v>
      </c>
      <c r="AC152" s="49">
        <f>1*$AC$1</f>
        <v>0.2</v>
      </c>
      <c r="AD152" s="49">
        <f>3*$AD$1</f>
        <v>0.44999999999999996</v>
      </c>
      <c r="AE152" s="32">
        <f>SUM(X152:AD152)*80%</f>
        <v>2.7600000000000002</v>
      </c>
      <c r="AF152" s="32">
        <f>5*$AF$1</f>
        <v>1</v>
      </c>
      <c r="AG152" s="33">
        <f>AE152+AF152</f>
        <v>3.7600000000000002</v>
      </c>
      <c r="AH152" s="13" t="s">
        <v>54</v>
      </c>
      <c r="AI152" s="61" t="s">
        <v>200</v>
      </c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</row>
    <row r="153" spans="1:114" s="3" customFormat="1" ht="16.5">
      <c r="A153" s="12">
        <v>1009</v>
      </c>
      <c r="B153" s="51" t="s">
        <v>256</v>
      </c>
      <c r="C153" s="11">
        <v>13</v>
      </c>
      <c r="D153" s="1" t="s">
        <v>257</v>
      </c>
      <c r="E153" s="13">
        <v>18</v>
      </c>
      <c r="F153" s="26">
        <v>248</v>
      </c>
      <c r="G153" s="26">
        <v>4</v>
      </c>
      <c r="H153" s="26">
        <f t="shared" ref="H153:H161" si="59">F153/G153</f>
        <v>62</v>
      </c>
      <c r="I153" s="26">
        <v>0</v>
      </c>
      <c r="J153" s="26">
        <v>0</v>
      </c>
      <c r="K153" s="69" t="s">
        <v>128</v>
      </c>
      <c r="L153" s="26" t="s">
        <v>129</v>
      </c>
      <c r="M153" s="55">
        <v>17186400</v>
      </c>
      <c r="N153" s="29">
        <f t="shared" si="58"/>
        <v>3348000</v>
      </c>
      <c r="O153" s="28">
        <v>0</v>
      </c>
      <c r="P153" s="28">
        <v>0</v>
      </c>
      <c r="Q153" s="30">
        <f t="shared" si="57"/>
        <v>0</v>
      </c>
      <c r="R153" s="30">
        <v>0</v>
      </c>
      <c r="S153" s="30">
        <v>0</v>
      </c>
      <c r="T153" s="30">
        <f t="shared" si="54"/>
        <v>20534400</v>
      </c>
      <c r="U153" s="30">
        <f t="shared" si="55"/>
        <v>3850</v>
      </c>
      <c r="V153" s="31" t="s">
        <v>55</v>
      </c>
      <c r="W153" s="61"/>
      <c r="X153" s="49">
        <f>4*$X$1</f>
        <v>0.48</v>
      </c>
      <c r="Y153" s="49">
        <f>5*$Y$1</f>
        <v>0.4</v>
      </c>
      <c r="Z153" s="49">
        <f>4*$Z$1</f>
        <v>0.6</v>
      </c>
      <c r="AA153" s="49">
        <f>5*$AA$1</f>
        <v>0.6</v>
      </c>
      <c r="AB153" s="49">
        <f>4*$AB$1</f>
        <v>0.72</v>
      </c>
      <c r="AC153" s="49">
        <f>5*$AC$1</f>
        <v>1</v>
      </c>
      <c r="AD153" s="49">
        <f>4*$AD$1</f>
        <v>0.6</v>
      </c>
      <c r="AE153" s="32">
        <f>SUM(X153:AD153)*80%</f>
        <v>3.5199999999999996</v>
      </c>
      <c r="AF153" s="32">
        <f>2*$AF$1</f>
        <v>0.4</v>
      </c>
      <c r="AG153" s="33">
        <f>AE153+AF153</f>
        <v>3.9199999999999995</v>
      </c>
      <c r="AH153" s="13" t="s">
        <v>54</v>
      </c>
      <c r="AI153" s="61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</row>
    <row r="154" spans="1:114" s="3" customFormat="1" ht="30">
      <c r="A154" s="12">
        <v>1009</v>
      </c>
      <c r="B154" s="51" t="s">
        <v>256</v>
      </c>
      <c r="C154" s="11">
        <v>13</v>
      </c>
      <c r="D154" s="1" t="s">
        <v>257</v>
      </c>
      <c r="E154" s="13">
        <v>18</v>
      </c>
      <c r="F154" s="26">
        <v>248</v>
      </c>
      <c r="G154" s="26">
        <v>4</v>
      </c>
      <c r="H154" s="26">
        <f t="shared" si="59"/>
        <v>62</v>
      </c>
      <c r="I154" s="26">
        <v>0</v>
      </c>
      <c r="J154" s="26">
        <v>0</v>
      </c>
      <c r="K154" s="69" t="s">
        <v>184</v>
      </c>
      <c r="L154" s="26" t="s">
        <v>125</v>
      </c>
      <c r="M154" s="55">
        <v>19168000</v>
      </c>
      <c r="N154" s="29">
        <f t="shared" si="58"/>
        <v>3348000</v>
      </c>
      <c r="O154" s="28">
        <v>0</v>
      </c>
      <c r="P154" s="28">
        <v>0</v>
      </c>
      <c r="Q154" s="30">
        <f t="shared" si="57"/>
        <v>0</v>
      </c>
      <c r="R154" s="30">
        <v>0</v>
      </c>
      <c r="S154" s="30">
        <v>0</v>
      </c>
      <c r="T154" s="30">
        <f t="shared" si="54"/>
        <v>22516000</v>
      </c>
      <c r="U154" s="30">
        <f t="shared" si="55"/>
        <v>4293.9068100358427</v>
      </c>
      <c r="V154" s="31" t="s">
        <v>55</v>
      </c>
      <c r="W154" s="61"/>
      <c r="X154" s="49">
        <f>5*$X$1</f>
        <v>0.6</v>
      </c>
      <c r="Y154" s="49">
        <f>5*$Y$1</f>
        <v>0.4</v>
      </c>
      <c r="Z154" s="49">
        <f>5*$Z$1</f>
        <v>0.75</v>
      </c>
      <c r="AA154" s="49">
        <f>5*$AA$1</f>
        <v>0.6</v>
      </c>
      <c r="AB154" s="49">
        <f>3*$AB$1</f>
        <v>0.54</v>
      </c>
      <c r="AC154" s="49">
        <f>4*$AC$1</f>
        <v>0.8</v>
      </c>
      <c r="AD154" s="49">
        <f>4*$AD$1</f>
        <v>0.6</v>
      </c>
      <c r="AE154" s="32">
        <f>SUM(X154:AD154)*80%</f>
        <v>3.4320000000000004</v>
      </c>
      <c r="AF154" s="32">
        <f>3*$AF$1</f>
        <v>0.60000000000000009</v>
      </c>
      <c r="AG154" s="33">
        <f>AE154+AF154</f>
        <v>4.032</v>
      </c>
      <c r="AH154" s="13" t="s">
        <v>54</v>
      </c>
      <c r="AI154" s="61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</row>
    <row r="155" spans="1:114" s="3" customFormat="1" ht="69" customHeight="1">
      <c r="A155" s="12">
        <v>1009</v>
      </c>
      <c r="B155" s="51" t="s">
        <v>256</v>
      </c>
      <c r="C155" s="11">
        <v>13</v>
      </c>
      <c r="D155" s="1" t="s">
        <v>257</v>
      </c>
      <c r="E155" s="13">
        <v>18</v>
      </c>
      <c r="F155" s="26">
        <v>248</v>
      </c>
      <c r="G155" s="26">
        <v>4</v>
      </c>
      <c r="H155" s="26">
        <f t="shared" si="59"/>
        <v>62</v>
      </c>
      <c r="I155" s="26">
        <v>0</v>
      </c>
      <c r="J155" s="26">
        <v>0</v>
      </c>
      <c r="K155" s="69" t="s">
        <v>72</v>
      </c>
      <c r="L155" s="26" t="s">
        <v>73</v>
      </c>
      <c r="M155" s="55">
        <v>11885400</v>
      </c>
      <c r="N155" s="29">
        <f t="shared" si="58"/>
        <v>3348000</v>
      </c>
      <c r="O155" s="28">
        <v>0</v>
      </c>
      <c r="P155" s="28">
        <v>0</v>
      </c>
      <c r="Q155" s="30">
        <f t="shared" si="57"/>
        <v>0</v>
      </c>
      <c r="R155" s="30">
        <v>0</v>
      </c>
      <c r="S155" s="30">
        <v>0</v>
      </c>
      <c r="T155" s="30">
        <f t="shared" si="54"/>
        <v>15233400</v>
      </c>
      <c r="U155" s="30">
        <v>3550</v>
      </c>
      <c r="V155" s="31" t="s">
        <v>54</v>
      </c>
      <c r="W155" s="61" t="s">
        <v>258</v>
      </c>
      <c r="X155" s="49">
        <v>0</v>
      </c>
      <c r="Y155" s="49">
        <v>0</v>
      </c>
      <c r="Z155" s="49">
        <v>0</v>
      </c>
      <c r="AA155" s="49">
        <v>0</v>
      </c>
      <c r="AB155" s="49">
        <v>0</v>
      </c>
      <c r="AC155" s="49">
        <v>0</v>
      </c>
      <c r="AD155" s="49">
        <v>0</v>
      </c>
      <c r="AE155" s="32">
        <v>0</v>
      </c>
      <c r="AF155" s="77">
        <v>0</v>
      </c>
      <c r="AG155" s="33">
        <v>0</v>
      </c>
      <c r="AH155" s="13" t="s">
        <v>54</v>
      </c>
      <c r="AI155" s="61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</row>
    <row r="156" spans="1:114" s="3" customFormat="1" ht="30">
      <c r="A156" s="12">
        <v>1009</v>
      </c>
      <c r="B156" s="51" t="s">
        <v>256</v>
      </c>
      <c r="C156" s="11">
        <v>13</v>
      </c>
      <c r="D156" s="1" t="s">
        <v>257</v>
      </c>
      <c r="E156" s="13">
        <v>18</v>
      </c>
      <c r="F156" s="26">
        <v>248</v>
      </c>
      <c r="G156" s="26">
        <v>4</v>
      </c>
      <c r="H156" s="26">
        <f t="shared" si="59"/>
        <v>62</v>
      </c>
      <c r="I156" s="26">
        <v>0</v>
      </c>
      <c r="J156" s="26">
        <v>0</v>
      </c>
      <c r="K156" s="69" t="s">
        <v>102</v>
      </c>
      <c r="L156" s="26" t="s">
        <v>103</v>
      </c>
      <c r="M156" s="55">
        <v>14883714</v>
      </c>
      <c r="N156" s="29">
        <f t="shared" si="58"/>
        <v>3348000</v>
      </c>
      <c r="O156" s="28">
        <v>0</v>
      </c>
      <c r="P156" s="28">
        <v>0</v>
      </c>
      <c r="Q156" s="30">
        <f t="shared" si="57"/>
        <v>0</v>
      </c>
      <c r="R156" s="30">
        <v>0</v>
      </c>
      <c r="S156" s="30">
        <v>0</v>
      </c>
      <c r="T156" s="30">
        <f t="shared" si="54"/>
        <v>18231714</v>
      </c>
      <c r="U156" s="30">
        <f t="shared" ref="U156:U161" si="60">M156/E156/F156</f>
        <v>3334.1653225806454</v>
      </c>
      <c r="V156" s="31" t="s">
        <v>55</v>
      </c>
      <c r="W156" s="61"/>
      <c r="X156" s="49">
        <f>5*$X$1</f>
        <v>0.6</v>
      </c>
      <c r="Y156" s="49">
        <f>5*$Y$1</f>
        <v>0.4</v>
      </c>
      <c r="Z156" s="49">
        <f>5*$Z$1</f>
        <v>0.75</v>
      </c>
      <c r="AA156" s="49">
        <f>5*$AA$1</f>
        <v>0.6</v>
      </c>
      <c r="AB156" s="49">
        <f>4*$AB$1</f>
        <v>0.72</v>
      </c>
      <c r="AC156" s="49">
        <f>4*$AC$1</f>
        <v>0.8</v>
      </c>
      <c r="AD156" s="78">
        <f>4*$AD$1</f>
        <v>0.6</v>
      </c>
      <c r="AE156" s="79">
        <f>SUM(X156:AD156)*80%</f>
        <v>3.5760000000000001</v>
      </c>
      <c r="AF156" s="32">
        <f>5*$AF$1</f>
        <v>1</v>
      </c>
      <c r="AG156" s="80">
        <f>AE156+AF156</f>
        <v>4.5760000000000005</v>
      </c>
      <c r="AH156" s="13" t="s">
        <v>54</v>
      </c>
      <c r="AI156" s="61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</row>
    <row r="157" spans="1:114" s="3" customFormat="1" ht="16.5">
      <c r="A157" s="12">
        <v>1009</v>
      </c>
      <c r="B157" s="51" t="s">
        <v>256</v>
      </c>
      <c r="C157" s="11">
        <v>13</v>
      </c>
      <c r="D157" s="1" t="s">
        <v>257</v>
      </c>
      <c r="E157" s="13">
        <v>18</v>
      </c>
      <c r="F157" s="26">
        <v>248</v>
      </c>
      <c r="G157" s="26">
        <v>4</v>
      </c>
      <c r="H157" s="26">
        <f t="shared" si="59"/>
        <v>62</v>
      </c>
      <c r="I157" s="26">
        <v>0</v>
      </c>
      <c r="J157" s="26">
        <v>0</v>
      </c>
      <c r="K157" s="69" t="s">
        <v>121</v>
      </c>
      <c r="L157" s="26" t="s">
        <v>122</v>
      </c>
      <c r="M157" s="55">
        <v>15400800</v>
      </c>
      <c r="N157" s="29">
        <f t="shared" si="58"/>
        <v>3348000</v>
      </c>
      <c r="O157" s="28">
        <v>0</v>
      </c>
      <c r="P157" s="28">
        <v>0</v>
      </c>
      <c r="Q157" s="30">
        <f t="shared" si="57"/>
        <v>0</v>
      </c>
      <c r="R157" s="30">
        <v>0</v>
      </c>
      <c r="S157" s="30">
        <v>0</v>
      </c>
      <c r="T157" s="30">
        <f t="shared" si="54"/>
        <v>18748800</v>
      </c>
      <c r="U157" s="30">
        <f t="shared" si="60"/>
        <v>3450</v>
      </c>
      <c r="V157" s="31" t="s">
        <v>55</v>
      </c>
      <c r="W157" s="61"/>
      <c r="X157" s="49">
        <f>4*$X$1</f>
        <v>0.48</v>
      </c>
      <c r="Y157" s="49">
        <f>4*$Y$1</f>
        <v>0.32</v>
      </c>
      <c r="Z157" s="49">
        <f>5*$Z$1</f>
        <v>0.75</v>
      </c>
      <c r="AA157" s="49">
        <f>5*$AA$1</f>
        <v>0.6</v>
      </c>
      <c r="AB157" s="49">
        <f>4*$AB$1</f>
        <v>0.72</v>
      </c>
      <c r="AC157" s="49">
        <f>4*$AC$1</f>
        <v>0.8</v>
      </c>
      <c r="AD157" s="49">
        <f>4*$AD$1</f>
        <v>0.6</v>
      </c>
      <c r="AE157" s="32">
        <f>SUM(X157:AD157)*80%</f>
        <v>3.4159999999999999</v>
      </c>
      <c r="AF157" s="32">
        <f>5*$AF$1</f>
        <v>1</v>
      </c>
      <c r="AG157" s="33">
        <f>AE157+AF157</f>
        <v>4.4160000000000004</v>
      </c>
      <c r="AH157" s="13" t="s">
        <v>54</v>
      </c>
      <c r="AI157" s="61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</row>
    <row r="158" spans="1:114" s="3" customFormat="1" ht="60">
      <c r="A158" s="12">
        <v>1009</v>
      </c>
      <c r="B158" s="51" t="s">
        <v>256</v>
      </c>
      <c r="C158" s="11">
        <v>13</v>
      </c>
      <c r="D158" s="1" t="s">
        <v>257</v>
      </c>
      <c r="E158" s="13">
        <v>18</v>
      </c>
      <c r="F158" s="26">
        <v>248</v>
      </c>
      <c r="G158" s="26">
        <v>4</v>
      </c>
      <c r="H158" s="26">
        <f t="shared" si="59"/>
        <v>62</v>
      </c>
      <c r="I158" s="26">
        <v>0</v>
      </c>
      <c r="J158" s="26">
        <v>0</v>
      </c>
      <c r="K158" s="69" t="s">
        <v>206</v>
      </c>
      <c r="L158" s="26" t="s">
        <v>207</v>
      </c>
      <c r="M158" s="55">
        <v>16740000</v>
      </c>
      <c r="N158" s="29">
        <f t="shared" si="58"/>
        <v>3348000</v>
      </c>
      <c r="O158" s="28">
        <v>0</v>
      </c>
      <c r="P158" s="28">
        <v>0</v>
      </c>
      <c r="Q158" s="30">
        <f t="shared" si="57"/>
        <v>0</v>
      </c>
      <c r="R158" s="30">
        <v>0</v>
      </c>
      <c r="S158" s="30">
        <v>0</v>
      </c>
      <c r="T158" s="30">
        <f t="shared" si="54"/>
        <v>20088000</v>
      </c>
      <c r="U158" s="30">
        <f t="shared" si="60"/>
        <v>3750</v>
      </c>
      <c r="V158" s="31" t="s">
        <v>55</v>
      </c>
      <c r="W158" s="61"/>
      <c r="X158" s="49">
        <f>5*$X$1</f>
        <v>0.6</v>
      </c>
      <c r="Y158" s="49">
        <f>5*$Y$1</f>
        <v>0.4</v>
      </c>
      <c r="Z158" s="49">
        <f>5*$Z$1</f>
        <v>0.75</v>
      </c>
      <c r="AA158" s="49">
        <f>5*$AA$1</f>
        <v>0.6</v>
      </c>
      <c r="AB158" s="49">
        <f>4*$AB$1</f>
        <v>0.72</v>
      </c>
      <c r="AC158" s="49">
        <f>4*$AC$1</f>
        <v>0.8</v>
      </c>
      <c r="AD158" s="49">
        <f>3*$AD$1</f>
        <v>0.44999999999999996</v>
      </c>
      <c r="AE158" s="32">
        <f>SUM(X158:AD158)*80%</f>
        <v>3.4560000000000004</v>
      </c>
      <c r="AF158" s="32">
        <f>3*$AF$1</f>
        <v>0.60000000000000009</v>
      </c>
      <c r="AG158" s="33">
        <f>AE158+AF158</f>
        <v>4.0560000000000009</v>
      </c>
      <c r="AH158" s="13" t="s">
        <v>54</v>
      </c>
      <c r="AI158" s="61" t="s">
        <v>259</v>
      </c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</row>
    <row r="159" spans="1:114" s="3" customFormat="1" ht="57.75" customHeight="1">
      <c r="A159" s="12">
        <v>1009</v>
      </c>
      <c r="B159" s="51" t="s">
        <v>256</v>
      </c>
      <c r="C159" s="11">
        <v>13</v>
      </c>
      <c r="D159" s="1" t="s">
        <v>257</v>
      </c>
      <c r="E159" s="13">
        <v>18</v>
      </c>
      <c r="F159" s="26">
        <v>248</v>
      </c>
      <c r="G159" s="26">
        <v>4</v>
      </c>
      <c r="H159" s="26">
        <f t="shared" si="59"/>
        <v>62</v>
      </c>
      <c r="I159" s="26">
        <v>0</v>
      </c>
      <c r="J159" s="26">
        <v>0</v>
      </c>
      <c r="K159" s="69" t="s">
        <v>66</v>
      </c>
      <c r="L159" s="26" t="s">
        <v>67</v>
      </c>
      <c r="M159" s="55">
        <v>16070400</v>
      </c>
      <c r="N159" s="29">
        <f t="shared" si="58"/>
        <v>3348000</v>
      </c>
      <c r="O159" s="28">
        <v>0</v>
      </c>
      <c r="P159" s="28">
        <v>0</v>
      </c>
      <c r="Q159" s="30">
        <f t="shared" si="57"/>
        <v>0</v>
      </c>
      <c r="R159" s="30">
        <v>0</v>
      </c>
      <c r="S159" s="30">
        <v>0</v>
      </c>
      <c r="T159" s="30">
        <f t="shared" si="54"/>
        <v>19418400</v>
      </c>
      <c r="U159" s="30">
        <f t="shared" si="60"/>
        <v>3600</v>
      </c>
      <c r="V159" s="31" t="s">
        <v>54</v>
      </c>
      <c r="W159" s="61" t="s">
        <v>260</v>
      </c>
      <c r="X159" s="49">
        <v>0</v>
      </c>
      <c r="Y159" s="49">
        <v>0</v>
      </c>
      <c r="Z159" s="49">
        <v>0</v>
      </c>
      <c r="AA159" s="49">
        <v>0</v>
      </c>
      <c r="AB159" s="49">
        <v>0</v>
      </c>
      <c r="AC159" s="49">
        <v>0</v>
      </c>
      <c r="AD159" s="49">
        <v>0</v>
      </c>
      <c r="AE159" s="32">
        <v>0</v>
      </c>
      <c r="AF159" s="77">
        <v>0</v>
      </c>
      <c r="AG159" s="33">
        <v>0</v>
      </c>
      <c r="AH159" s="13" t="s">
        <v>54</v>
      </c>
      <c r="AI159" s="61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</row>
    <row r="160" spans="1:114" s="3" customFormat="1" ht="45">
      <c r="A160" s="12">
        <v>1009</v>
      </c>
      <c r="B160" s="51" t="s">
        <v>256</v>
      </c>
      <c r="C160" s="11">
        <v>13</v>
      </c>
      <c r="D160" s="1" t="s">
        <v>257</v>
      </c>
      <c r="E160" s="13">
        <v>18</v>
      </c>
      <c r="F160" s="26">
        <v>248</v>
      </c>
      <c r="G160" s="26">
        <v>4</v>
      </c>
      <c r="H160" s="26">
        <f t="shared" si="59"/>
        <v>62</v>
      </c>
      <c r="I160" s="26">
        <v>0</v>
      </c>
      <c r="J160" s="26">
        <v>0</v>
      </c>
      <c r="K160" s="69" t="s">
        <v>90</v>
      </c>
      <c r="L160" s="26" t="s">
        <v>91</v>
      </c>
      <c r="M160" s="55">
        <v>18302400</v>
      </c>
      <c r="N160" s="29">
        <f t="shared" si="58"/>
        <v>3348000</v>
      </c>
      <c r="O160" s="28">
        <v>0</v>
      </c>
      <c r="P160" s="28">
        <v>0</v>
      </c>
      <c r="Q160" s="30">
        <f t="shared" si="57"/>
        <v>0</v>
      </c>
      <c r="R160" s="30">
        <v>0</v>
      </c>
      <c r="S160" s="30">
        <v>0</v>
      </c>
      <c r="T160" s="30">
        <f t="shared" si="54"/>
        <v>21650400</v>
      </c>
      <c r="U160" s="30">
        <f t="shared" si="60"/>
        <v>4100</v>
      </c>
      <c r="V160" s="31" t="s">
        <v>55</v>
      </c>
      <c r="W160" s="61"/>
      <c r="X160" s="49">
        <f>5*$X$1</f>
        <v>0.6</v>
      </c>
      <c r="Y160" s="49">
        <f>5*$Y$1</f>
        <v>0.4</v>
      </c>
      <c r="Z160" s="49">
        <f>5*$Z$1</f>
        <v>0.75</v>
      </c>
      <c r="AA160" s="49">
        <f>5*$AA$1</f>
        <v>0.6</v>
      </c>
      <c r="AB160" s="49">
        <f>3*$AB$1</f>
        <v>0.54</v>
      </c>
      <c r="AC160" s="49">
        <f>5*$AC$1</f>
        <v>1</v>
      </c>
      <c r="AD160" s="49">
        <f>3*$AD$1</f>
        <v>0.44999999999999996</v>
      </c>
      <c r="AE160" s="32">
        <f>SUM(X160:AD160)*80%</f>
        <v>3.472</v>
      </c>
      <c r="AF160" s="32">
        <f>3*$AF$1</f>
        <v>0.60000000000000009</v>
      </c>
      <c r="AG160" s="33">
        <f>AE160+AF160</f>
        <v>4.0720000000000001</v>
      </c>
      <c r="AH160" s="13" t="s">
        <v>54</v>
      </c>
      <c r="AI160" s="61" t="s">
        <v>261</v>
      </c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</row>
    <row r="161" spans="1:114" s="3" customFormat="1" ht="60">
      <c r="A161" s="12">
        <v>1009</v>
      </c>
      <c r="B161" s="51" t="s">
        <v>256</v>
      </c>
      <c r="C161" s="11">
        <v>13</v>
      </c>
      <c r="D161" s="1" t="s">
        <v>257</v>
      </c>
      <c r="E161" s="13">
        <v>18</v>
      </c>
      <c r="F161" s="26">
        <v>248</v>
      </c>
      <c r="G161" s="26">
        <v>4</v>
      </c>
      <c r="H161" s="26">
        <f t="shared" si="59"/>
        <v>62</v>
      </c>
      <c r="I161" s="26">
        <v>0</v>
      </c>
      <c r="J161" s="26">
        <v>0</v>
      </c>
      <c r="K161" s="69" t="s">
        <v>262</v>
      </c>
      <c r="L161" s="26" t="s">
        <v>263</v>
      </c>
      <c r="M161" s="55">
        <v>14882976</v>
      </c>
      <c r="N161" s="29">
        <f t="shared" si="58"/>
        <v>3348000</v>
      </c>
      <c r="O161" s="28">
        <v>0</v>
      </c>
      <c r="P161" s="28">
        <v>0</v>
      </c>
      <c r="Q161" s="30">
        <f t="shared" si="57"/>
        <v>0</v>
      </c>
      <c r="R161" s="30">
        <v>0</v>
      </c>
      <c r="S161" s="30">
        <v>0</v>
      </c>
      <c r="T161" s="30">
        <f t="shared" si="54"/>
        <v>18230976</v>
      </c>
      <c r="U161" s="30">
        <f t="shared" si="60"/>
        <v>3334</v>
      </c>
      <c r="V161" s="31" t="s">
        <v>55</v>
      </c>
      <c r="W161" s="61"/>
      <c r="X161" s="49">
        <f>5*$X$1</f>
        <v>0.6</v>
      </c>
      <c r="Y161" s="49">
        <f>5*$Y$1</f>
        <v>0.4</v>
      </c>
      <c r="Z161" s="49">
        <f>5*$Z$1</f>
        <v>0.75</v>
      </c>
      <c r="AA161" s="49">
        <f>5*$AA$1</f>
        <v>0.6</v>
      </c>
      <c r="AB161" s="49">
        <f>4*$AB$1</f>
        <v>0.72</v>
      </c>
      <c r="AC161" s="49">
        <f>5*$AC$1</f>
        <v>1</v>
      </c>
      <c r="AD161" s="49">
        <f>5*$AD$1</f>
        <v>0.75</v>
      </c>
      <c r="AE161" s="32">
        <f>SUM(X161:AD161)*80%</f>
        <v>3.8560000000000003</v>
      </c>
      <c r="AF161" s="32">
        <f>5*$AF$1</f>
        <v>1</v>
      </c>
      <c r="AG161" s="33">
        <f>AE161+AF161</f>
        <v>4.8559999999999999</v>
      </c>
      <c r="AH161" s="13" t="s">
        <v>55</v>
      </c>
      <c r="AI161" s="61" t="s">
        <v>264</v>
      </c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</row>
    <row r="162" spans="1:114" s="3" customFormat="1" ht="16.5">
      <c r="B162" s="2"/>
      <c r="C162" s="2"/>
      <c r="E162" s="2"/>
      <c r="F162" s="2"/>
      <c r="G162" s="2"/>
      <c r="H162" s="2"/>
      <c r="I162" s="2"/>
      <c r="J162" s="36"/>
      <c r="K162" s="58"/>
      <c r="M162" s="56"/>
      <c r="T162" s="96">
        <f>SUM(T11:T161)</f>
        <v>2346743746</v>
      </c>
      <c r="V162" s="2"/>
      <c r="W162" s="67"/>
      <c r="AF162" s="10"/>
      <c r="AG162" s="2"/>
      <c r="AH162" s="2"/>
      <c r="AI162" s="67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</row>
  </sheetData>
  <mergeCells count="17">
    <mergeCell ref="AH9:AI9"/>
    <mergeCell ref="A9:H9"/>
    <mergeCell ref="H5:L5"/>
    <mergeCell ref="M5:N5"/>
    <mergeCell ref="V9:W9"/>
    <mergeCell ref="AF9:AF10"/>
    <mergeCell ref="H6:L6"/>
    <mergeCell ref="M6:N6"/>
    <mergeCell ref="A6:B6"/>
    <mergeCell ref="K9:L9"/>
    <mergeCell ref="M9:U9"/>
    <mergeCell ref="AG9:AG10"/>
    <mergeCell ref="A1:O1"/>
    <mergeCell ref="A2:O2"/>
    <mergeCell ref="A4:O4"/>
    <mergeCell ref="A5:B5"/>
    <mergeCell ref="X9:AE9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AG19 AC19 X22 AF14:AG14 AF13 AG15:AG18 AF20 AF22 N27 AA31:AB31 AD31 X34 AA35:AB35 X26 AC26 X39 X43 AA39:AC39 AB44 AA42:AC43 AC46 AF33 AF38 AF41 AF43:AF46 AD50 X50 Z52 AF50:AF51 X53 AF56 Z41:AA41 Z39:Z40 Z36:Z37 Z42:Z47 AB38 AF53 AA40:AB40 X70 Z68 AB70 Z71:AA71 Y71:Y72 Z75 AC83 X88 AA87 AB88:AC88 Z92 Y95:AA95 AB99:AC99 AF86:AF92 X68 AB86 AD86 AB100 Y107:Z107 Z108:AC108 AF107 Z110:AB110 X116:Y116 AC95:AD95 AA116 AC119:AC120 AD12 AD21 AC37 Y36:Y37 Z18 X18:Y18 AA18:AB18 AF94:AF100 AF104 AB128 Y147:AB147 Z153 AB153:AD153 AD152 X157:Y157 AB13 Z13:Z14 Y13 AA13 AC13 AB109 AD109 X115:Y115 AC49 Z32 X129:AB129 AF129 AF119 AC72 T15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9"/>
  <sheetViews>
    <sheetView topLeftCell="B1" workbookViewId="0">
      <selection activeCell="E25" sqref="E25"/>
    </sheetView>
  </sheetViews>
  <sheetFormatPr baseColWidth="10" defaultRowHeight="15"/>
  <cols>
    <col min="2" max="2" width="16.140625" customWidth="1"/>
    <col min="3" max="3" width="52.140625" customWidth="1"/>
    <col min="4" max="4" width="7" style="139" bestFit="1" customWidth="1"/>
    <col min="5" max="5" width="23.28515625" style="140" bestFit="1" customWidth="1"/>
  </cols>
  <sheetData>
    <row r="1" spans="2:5">
      <c r="B1" s="150" t="s">
        <v>32</v>
      </c>
      <c r="C1" s="150" t="s">
        <v>272</v>
      </c>
      <c r="D1" s="151" t="s">
        <v>273</v>
      </c>
      <c r="E1" s="152" t="s">
        <v>274</v>
      </c>
    </row>
    <row r="2" spans="2:5">
      <c r="B2" s="144" t="s">
        <v>133</v>
      </c>
      <c r="C2" s="144" t="s">
        <v>277</v>
      </c>
      <c r="D2" s="145">
        <v>1032</v>
      </c>
      <c r="E2" s="146">
        <v>12105000</v>
      </c>
    </row>
    <row r="3" spans="2:5">
      <c r="B3" s="144" t="s">
        <v>133</v>
      </c>
      <c r="C3" s="144" t="s">
        <v>277</v>
      </c>
      <c r="D3" s="145">
        <v>1036</v>
      </c>
      <c r="E3" s="146">
        <v>8208000</v>
      </c>
    </row>
    <row r="4" spans="2:5">
      <c r="B4" s="144" t="s">
        <v>263</v>
      </c>
      <c r="C4" s="144" t="s">
        <v>262</v>
      </c>
      <c r="D4" s="145">
        <v>1009</v>
      </c>
      <c r="E4" s="146">
        <v>18230976</v>
      </c>
    </row>
    <row r="5" spans="2:5">
      <c r="B5" s="144" t="s">
        <v>214</v>
      </c>
      <c r="C5" s="144" t="s">
        <v>280</v>
      </c>
      <c r="D5" s="145">
        <v>1065</v>
      </c>
      <c r="E5" s="146">
        <v>22446000</v>
      </c>
    </row>
    <row r="6" spans="2:5">
      <c r="B6" s="144" t="s">
        <v>225</v>
      </c>
      <c r="C6" s="144" t="s">
        <v>224</v>
      </c>
      <c r="D6" s="145">
        <v>1073</v>
      </c>
      <c r="E6" s="146">
        <v>21222000</v>
      </c>
    </row>
    <row r="7" spans="2:5">
      <c r="B7" s="144" t="s">
        <v>87</v>
      </c>
      <c r="C7" s="144" t="s">
        <v>279</v>
      </c>
      <c r="D7" s="145">
        <v>1049</v>
      </c>
      <c r="E7" s="146">
        <v>6174000</v>
      </c>
    </row>
    <row r="8" spans="2:5">
      <c r="B8" s="144" t="s">
        <v>87</v>
      </c>
      <c r="C8" s="144" t="s">
        <v>279</v>
      </c>
      <c r="D8" s="145">
        <v>1089</v>
      </c>
      <c r="E8" s="146">
        <v>12238776</v>
      </c>
    </row>
    <row r="9" spans="2:5">
      <c r="B9" s="144" t="s">
        <v>88</v>
      </c>
      <c r="C9" s="144" t="s">
        <v>221</v>
      </c>
      <c r="D9" s="145">
        <v>2639</v>
      </c>
      <c r="E9" s="146">
        <v>8125000</v>
      </c>
    </row>
    <row r="10" spans="2:5">
      <c r="B10" s="144" t="s">
        <v>88</v>
      </c>
      <c r="C10" s="144" t="s">
        <v>221</v>
      </c>
      <c r="D10" s="145">
        <v>3122</v>
      </c>
      <c r="E10" s="146">
        <v>8125000</v>
      </c>
    </row>
    <row r="11" spans="2:5">
      <c r="B11" s="144" t="s">
        <v>103</v>
      </c>
      <c r="C11" s="144" t="s">
        <v>102</v>
      </c>
      <c r="D11" s="145">
        <v>1062</v>
      </c>
      <c r="E11" s="146">
        <v>22366052</v>
      </c>
    </row>
    <row r="12" spans="2:5">
      <c r="B12" s="144" t="s">
        <v>81</v>
      </c>
      <c r="C12" s="144" t="s">
        <v>276</v>
      </c>
      <c r="D12" s="145">
        <v>1017</v>
      </c>
      <c r="E12" s="146">
        <v>7873200</v>
      </c>
    </row>
    <row r="13" spans="2:5">
      <c r="B13" s="144" t="s">
        <v>137</v>
      </c>
      <c r="C13" s="144" t="s">
        <v>281</v>
      </c>
      <c r="D13" s="145">
        <v>1072</v>
      </c>
      <c r="E13" s="146">
        <v>8821440</v>
      </c>
    </row>
    <row r="14" spans="2:5">
      <c r="B14" s="144" t="s">
        <v>114</v>
      </c>
      <c r="C14" s="144" t="s">
        <v>271</v>
      </c>
      <c r="D14" s="145">
        <v>1005</v>
      </c>
      <c r="E14" s="146">
        <v>16214400</v>
      </c>
    </row>
    <row r="15" spans="2:5">
      <c r="B15" s="144" t="s">
        <v>145</v>
      </c>
      <c r="C15" s="144" t="s">
        <v>144</v>
      </c>
      <c r="D15" s="145">
        <v>1070</v>
      </c>
      <c r="E15" s="146">
        <v>16772400</v>
      </c>
    </row>
    <row r="16" spans="2:5">
      <c r="B16" s="144" t="s">
        <v>112</v>
      </c>
      <c r="C16" s="144" t="s">
        <v>232</v>
      </c>
      <c r="D16" s="145">
        <v>1011</v>
      </c>
      <c r="E16" s="146">
        <v>7884000</v>
      </c>
    </row>
    <row r="17" spans="2:5">
      <c r="B17" s="144" t="s">
        <v>112</v>
      </c>
      <c r="C17" s="144" t="s">
        <v>232</v>
      </c>
      <c r="D17" s="145">
        <v>3115</v>
      </c>
      <c r="E17" s="146">
        <v>23878000</v>
      </c>
    </row>
    <row r="18" spans="2:5">
      <c r="B18" s="144" t="s">
        <v>69</v>
      </c>
      <c r="C18" s="144" t="s">
        <v>278</v>
      </c>
      <c r="D18" s="145">
        <v>1039</v>
      </c>
      <c r="E18" s="146">
        <v>13600800</v>
      </c>
    </row>
    <row r="19" spans="2:5">
      <c r="C19" s="147" t="s">
        <v>284</v>
      </c>
      <c r="D19" s="148"/>
      <c r="E19" s="149">
        <f>SUM(E2:E18)</f>
        <v>234285044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PLANILLA EVALUACION</vt:lpstr>
      <vt:lpstr>RESUMEN PRE-ADJUDICACIÓN</vt:lpstr>
      <vt:lpstr>'RESUMEN PRE-ADJUDICACIÓN'!Área_de_impresión</vt:lpstr>
      <vt:lpstr>'PLANILLA EVALUACION'!Títulos_a_imprimir</vt:lpstr>
    </vt:vector>
  </TitlesOfParts>
  <Company>Servicio Nacional de Capacitación y empleo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Negrete Irrazabal</dc:creator>
  <cp:lastModifiedBy>HP</cp:lastModifiedBy>
  <cp:lastPrinted>2017-07-20T14:10:22Z</cp:lastPrinted>
  <dcterms:created xsi:type="dcterms:W3CDTF">2015-05-27T17:07:00Z</dcterms:created>
  <dcterms:modified xsi:type="dcterms:W3CDTF">2017-09-04T14:16:47Z</dcterms:modified>
</cp:coreProperties>
</file>