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PLANILLA EVALUACION" sheetId="1" r:id="rId1"/>
  </sheets>
  <definedNames>
    <definedName name="_xlnm.Print_Area" localSheetId="0">'PLANILLA EVALUACION'!$A$1:$AI$32</definedName>
    <definedName name="_xlnm.Print_Titles" localSheetId="0">'PLANILLA EVALUACION'!$9:$10</definedName>
  </definedNames>
  <calcPr fullCalcOnLoad="1"/>
</workbook>
</file>

<file path=xl/comments1.xml><?xml version="1.0" encoding="utf-8"?>
<comments xmlns="http://schemas.openxmlformats.org/spreadsheetml/2006/main">
  <authors>
    <author>Operaciones</author>
  </authors>
  <commentList>
    <comment ref="T29" authorId="0">
      <text>
        <r>
          <rPr>
            <b/>
            <sz val="9"/>
            <rFont val="Tahoma"/>
            <family val="2"/>
          </rPr>
          <t>OFERTA DICE 2916</t>
        </r>
        <r>
          <rPr>
            <sz val="9"/>
            <rFont val="Tahoma"/>
            <family val="2"/>
          </rPr>
          <t xml:space="preserve">
</t>
        </r>
      </text>
    </comment>
    <comment ref="T31" authorId="0">
      <text>
        <r>
          <rPr>
            <b/>
            <sz val="9"/>
            <rFont val="Tahoma"/>
            <family val="2"/>
          </rPr>
          <t>OFERTA DICE 2916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<sst xmlns="http://schemas.openxmlformats.org/spreadsheetml/2006/main" count="261" uniqueCount="136">
  <si>
    <t>REGION</t>
  </si>
  <si>
    <t>COMUNA</t>
  </si>
  <si>
    <t>CUPO</t>
  </si>
  <si>
    <t xml:space="preserve">VALOR TOTAL DEL CURSO </t>
  </si>
  <si>
    <t xml:space="preserve">VALOR HORA ALUMNO </t>
  </si>
  <si>
    <t>CÓDIGO CURSO</t>
  </si>
  <si>
    <t>NOMBRE CURSO</t>
  </si>
  <si>
    <t>SECTOR</t>
  </si>
  <si>
    <t xml:space="preserve">TOTAL HORAS FASE LECTIVA </t>
  </si>
  <si>
    <t>N ° HORAS DIARIAS FASE LECTIVA</t>
  </si>
  <si>
    <t>TOTAL DIAS FASE LECTIVA</t>
  </si>
  <si>
    <t xml:space="preserve">VALOR   CAPACITACIÓN </t>
  </si>
  <si>
    <t xml:space="preserve">VALOR TOTAL SUBSIDIO FASE LECTIVA </t>
  </si>
  <si>
    <t>VALOR TOTAL SUBSIDIO DE ÚTILES Y HERRAMIENTAS</t>
  </si>
  <si>
    <t>IDENTIFICACIÓN DEL CURSO</t>
  </si>
  <si>
    <t>IDENTIFICACIÓN OTEC</t>
  </si>
  <si>
    <t>RUT OTEC</t>
  </si>
  <si>
    <t>NOMBRE OTEC</t>
  </si>
  <si>
    <t>COSTOS DEL CURSO</t>
  </si>
  <si>
    <t>MOTIVO DE NO ADJUDICACIÓN</t>
  </si>
  <si>
    <t>SI/NO</t>
  </si>
  <si>
    <t xml:space="preserve">ADJUDICACIÓN </t>
  </si>
  <si>
    <t>(Nota) *8 %</t>
  </si>
  <si>
    <t>(Nota) *5 %</t>
  </si>
  <si>
    <t>(Nota) *12 %</t>
  </si>
  <si>
    <t>(Nota) *20 %</t>
  </si>
  <si>
    <t>(Nota) *10 %</t>
  </si>
  <si>
    <t>CRITERIOS DE EVALUACIÓN (b)</t>
  </si>
  <si>
    <t>PERFIL DEL RELATOR ©</t>
  </si>
  <si>
    <t>METODOLOGÍA (d)</t>
  </si>
  <si>
    <t>INFRAESTRUCTURA (f)</t>
  </si>
  <si>
    <t>MATERIALES E INSUMOS (g)</t>
  </si>
  <si>
    <t>EQUIPOS Y HERRAMIENTAS ( e)</t>
  </si>
  <si>
    <t>VERIFICACION DE REQUISITOS DEL CURSO</t>
  </si>
  <si>
    <t>APROBADO O RECHAZADO</t>
  </si>
  <si>
    <t>MOTIVO DE RECHAZO</t>
  </si>
  <si>
    <t>NOTAS EVALUACIÓN TÉCNICA</t>
  </si>
  <si>
    <t>NOTA FINAL DEL CURSO</t>
  </si>
  <si>
    <t>NOTA  EVALUACIÓN TÉCNICA  (h)</t>
  </si>
  <si>
    <r>
      <t>NOTA EVALUACIÓN ECONÓMICA</t>
    </r>
    <r>
      <rPr>
        <b/>
        <sz val="8"/>
        <color indexed="9"/>
        <rFont val="Calibri"/>
        <family val="2"/>
      </rPr>
      <t xml:space="preserve"> (i)</t>
    </r>
  </si>
  <si>
    <t>VALOR TOTAL PRACTICA LAB</t>
  </si>
  <si>
    <t>VALOR TOTAL LICENCIA HAB</t>
  </si>
  <si>
    <t>VALOR TOTAL SUBS DIARIO  PRACTICA LABORAL</t>
  </si>
  <si>
    <t>SI</t>
  </si>
  <si>
    <t>NO</t>
  </si>
  <si>
    <t>Identificación OTIC</t>
  </si>
  <si>
    <t>Razón Social</t>
  </si>
  <si>
    <t>RUT</t>
  </si>
  <si>
    <t>Digito Verificador</t>
  </si>
  <si>
    <t>Dirección</t>
  </si>
  <si>
    <t xml:space="preserve">Comuna </t>
  </si>
  <si>
    <t>Región</t>
  </si>
  <si>
    <t>Gerente General</t>
  </si>
  <si>
    <t>Coordinadora Programa Becas</t>
  </si>
  <si>
    <t>Teléfono</t>
  </si>
  <si>
    <t>(W+X+Y+Z+AA+AB+AC)</t>
  </si>
  <si>
    <t>Centro de Intermediación Para el Desarrollo de las Personas en el Trabajo OTIC-Alianza</t>
  </si>
  <si>
    <t>Enrique Mac-Iver # 125, oficna 1301</t>
  </si>
  <si>
    <t>Santiago</t>
  </si>
  <si>
    <t>Metropolitana</t>
  </si>
  <si>
    <t>Jésica Méndez R.</t>
  </si>
  <si>
    <t>02-25193800</t>
  </si>
  <si>
    <t>Industrias manufactureras</t>
  </si>
  <si>
    <t>ASISTENTE ADMINISTRATIVO</t>
  </si>
  <si>
    <t>Observaciones internas</t>
  </si>
  <si>
    <t>(AD)+(AE)</t>
  </si>
  <si>
    <t>Actividades inmobiliarias y empresarias</t>
  </si>
  <si>
    <t>GUÍA TURÍSTICO RURAL</t>
  </si>
  <si>
    <t>COCINA SALUDABLE</t>
  </si>
  <si>
    <t>PELUQUERÍA UNISEX.</t>
  </si>
  <si>
    <t>REPOSTERÍA</t>
  </si>
  <si>
    <t>MASOFILAXIA FACIAL Y CORPORAL</t>
  </si>
  <si>
    <t>BANQUETERÍA</t>
  </si>
  <si>
    <t>GESTIÓN DE MICROEMPRESAS</t>
  </si>
  <si>
    <t>CONFECCIÓN DE VESTUARIOS</t>
  </si>
  <si>
    <t>CORTE Y CONFECCION</t>
  </si>
  <si>
    <t>JARDINERIA GENERAL</t>
  </si>
  <si>
    <t>OPERADOR DE GRUA HORQUILLA</t>
  </si>
  <si>
    <t>ANALISTA DE CONTROL DE CALIDAD</t>
  </si>
  <si>
    <t>REPOSICIÓN RETAIL</t>
  </si>
  <si>
    <t>AUXILIAR DE BODEGA</t>
  </si>
  <si>
    <t>13</t>
  </si>
  <si>
    <t>ISLA DE MAIPO</t>
  </si>
  <si>
    <t>LA FLORIDA</t>
  </si>
  <si>
    <t>QUINTA NORMAL</t>
  </si>
  <si>
    <t>PAINE</t>
  </si>
  <si>
    <t>INDEPENDENCIA</t>
  </si>
  <si>
    <t>20</t>
  </si>
  <si>
    <t>25</t>
  </si>
  <si>
    <t>15</t>
  </si>
  <si>
    <t>Otras actividades de servicios comunitarios sociales</t>
  </si>
  <si>
    <t>Administración pública y defensa</t>
  </si>
  <si>
    <t>Comercio al por mayor y al por menor</t>
  </si>
  <si>
    <t>OTROS</t>
  </si>
  <si>
    <t>Transporte almacenamiento y comunicaciones</t>
  </si>
  <si>
    <t>2</t>
  </si>
  <si>
    <t>5</t>
  </si>
  <si>
    <t>4</t>
  </si>
  <si>
    <t>168</t>
  </si>
  <si>
    <t>450</t>
  </si>
  <si>
    <t>200</t>
  </si>
  <si>
    <t>180</t>
  </si>
  <si>
    <t>80</t>
  </si>
  <si>
    <t>70</t>
  </si>
  <si>
    <t>120</t>
  </si>
  <si>
    <t>90</t>
  </si>
  <si>
    <t>160</t>
  </si>
  <si>
    <t>OTEC CARPE DIEM LTDA</t>
  </si>
  <si>
    <t>76.157.376-4</t>
  </si>
  <si>
    <t>CONTENIDOS</t>
  </si>
  <si>
    <t>(Nota )*30 %</t>
  </si>
  <si>
    <t>(Nota) *15 %</t>
  </si>
  <si>
    <t>(Nota )*20%</t>
  </si>
  <si>
    <t>DIFERENCIA EN EL CALCULO DE VALOR HORA ALUMNO, NO CUADRA CON EL VALOR CAPACITACION</t>
  </si>
  <si>
    <t>71.631.900-8</t>
  </si>
  <si>
    <t xml:space="preserve">Universidad San Sebastián </t>
  </si>
  <si>
    <t>CYCAP</t>
  </si>
  <si>
    <t>76.980.870-1</t>
  </si>
  <si>
    <t>76.285.192-K</t>
  </si>
  <si>
    <t>Instituto de Cap. Y Gestión Progescal E.I.R.L.</t>
  </si>
  <si>
    <t>RECHAZADO</t>
  </si>
  <si>
    <t>APROBADO</t>
  </si>
  <si>
    <t>ASISTENCIA TÉCNICA (CUPO*4 HRS.*5000)</t>
  </si>
  <si>
    <t>FALTA VALORIZAR ASISTENCIA TECNICA</t>
  </si>
  <si>
    <t>SOCIEDAD CEC CAPACITACIÓN LIMITADA</t>
  </si>
  <si>
    <t>77.256.480-5</t>
  </si>
  <si>
    <t xml:space="preserve">LEARNING CLASS </t>
  </si>
  <si>
    <t>76.329.895-7</t>
  </si>
  <si>
    <t>FUNDACIÓN TACAL</t>
  </si>
  <si>
    <t>72.250.700-2</t>
  </si>
  <si>
    <t>65.012.812-5</t>
  </si>
  <si>
    <t>COOPERATIVA DE TRABAJO POSICIONA</t>
  </si>
  <si>
    <t>DESIERTO</t>
  </si>
  <si>
    <t>entrega materiales  a los alumnos sin contar con subsidios de herramientas, un set básico que consta de zapatos de seguridad Y antiparras</t>
  </si>
  <si>
    <t>PROGRAMA DE BECAS LABORALES "CAPACITACION PARA EL TRABAJO" - OTIC  ALIANZA</t>
  </si>
  <si>
    <t>PLANILLA EVALUACION  1ER. LLAMADO AÑO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</si>
</sst>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&quot;$&quot;\ #,##0"/>
    <numFmt numFmtId="178" formatCode="_(* #,##0.00_);_(* \(#,##0.00\);_(* &quot;-&quot;??_);_(@_)"/>
    <numFmt numFmtId="179" formatCode="_-&quot;$&quot;\ * #,##0.0_-;\-&quot;$&quot;\ * #,##0.0_-;_-&quot;$&quot;\ * &quot;-&quot;??_-;_-@_-"/>
    <numFmt numFmtId="180" formatCode="_-&quot;$&quot;\ * #,##0_-;\-&quot;$&quot;\ * #,##0_-;_-&quot;$&quot;\ 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5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Fill="1" applyAlignment="1">
      <alignment wrapText="1" readingOrder="1"/>
    </xf>
    <xf numFmtId="0" fontId="3" fillId="0" borderId="0" xfId="0" applyFont="1" applyAlignment="1">
      <alignment/>
    </xf>
    <xf numFmtId="3" fontId="27" fillId="0" borderId="10" xfId="53" applyNumberFormat="1" applyFont="1" applyBorder="1" applyAlignment="1">
      <alignment vertical="top" wrapText="1"/>
      <protection/>
    </xf>
    <xf numFmtId="0" fontId="27" fillId="0" borderId="10" xfId="53" applyFont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9" fillId="0" borderId="0" xfId="0" applyFont="1" applyFill="1" applyAlignment="1">
      <alignment wrapText="1" readingOrder="1"/>
    </xf>
    <xf numFmtId="0" fontId="0" fillId="0" borderId="0" xfId="0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 readingOrder="1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4" fillId="35" borderId="0" xfId="0" applyFont="1" applyFill="1" applyAlignment="1">
      <alignment wrapText="1" readingOrder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wrapText="1" readingOrder="1"/>
    </xf>
    <xf numFmtId="0" fontId="59" fillId="0" borderId="1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2" fontId="60" fillId="0" borderId="10" xfId="0" applyNumberFormat="1" applyFont="1" applyFill="1" applyBorder="1" applyAlignment="1">
      <alignment horizontal="center" vertical="top" wrapText="1" readingOrder="1"/>
    </xf>
    <xf numFmtId="2" fontId="60" fillId="35" borderId="10" xfId="0" applyNumberFormat="1" applyFont="1" applyFill="1" applyBorder="1" applyAlignment="1">
      <alignment horizontal="center" vertical="top" wrapText="1" readingOrder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Font="1" applyBorder="1" applyAlignment="1">
      <alignment vertical="center"/>
    </xf>
    <xf numFmtId="3" fontId="61" fillId="0" borderId="10" xfId="54" applyNumberFormat="1" applyFont="1" applyFill="1" applyBorder="1" applyAlignment="1">
      <alignment horizontal="center" vertical="top" wrapText="1" readingOrder="1"/>
      <protection/>
    </xf>
    <xf numFmtId="172" fontId="8" fillId="0" borderId="10" xfId="48" applyNumberFormat="1" applyFont="1" applyFill="1" applyBorder="1" applyAlignment="1">
      <alignment vertical="top" wrapText="1" readingOrder="1"/>
    </xf>
    <xf numFmtId="172" fontId="8" fillId="0" borderId="10" xfId="48" applyNumberFormat="1" applyFont="1" applyFill="1" applyBorder="1" applyAlignment="1">
      <alignment horizontal="right" vertical="top" wrapText="1" readingOrder="1"/>
    </xf>
    <xf numFmtId="172" fontId="61" fillId="0" borderId="10" xfId="48" applyNumberFormat="1" applyFont="1" applyFill="1" applyBorder="1" applyAlignment="1">
      <alignment vertical="top" wrapText="1" readingOrder="1"/>
    </xf>
    <xf numFmtId="2" fontId="61" fillId="0" borderId="10" xfId="0" applyNumberFormat="1" applyFont="1" applyFill="1" applyBorder="1" applyAlignment="1">
      <alignment horizontal="center" vertical="top" wrapText="1" readingOrder="1"/>
    </xf>
    <xf numFmtId="2" fontId="59" fillId="0" borderId="10" xfId="0" applyNumberFormat="1" applyFont="1" applyFill="1" applyBorder="1" applyAlignment="1">
      <alignment horizontal="center" vertical="top" wrapText="1" readingOrder="1"/>
    </xf>
    <xf numFmtId="0" fontId="59" fillId="0" borderId="10" xfId="0" applyFont="1" applyFill="1" applyBorder="1" applyAlignment="1">
      <alignment wrapText="1" readingOrder="1"/>
    </xf>
    <xf numFmtId="3" fontId="61" fillId="35" borderId="10" xfId="54" applyNumberFormat="1" applyFont="1" applyFill="1" applyBorder="1" applyAlignment="1">
      <alignment horizontal="center" vertical="top" wrapText="1" readingOrder="1"/>
      <protection/>
    </xf>
    <xf numFmtId="172" fontId="8" fillId="35" borderId="10" xfId="48" applyNumberFormat="1" applyFont="1" applyFill="1" applyBorder="1" applyAlignment="1">
      <alignment vertical="top" wrapText="1" readingOrder="1"/>
    </xf>
    <xf numFmtId="172" fontId="8" fillId="35" borderId="10" xfId="48" applyNumberFormat="1" applyFont="1" applyFill="1" applyBorder="1" applyAlignment="1">
      <alignment horizontal="right" vertical="top" wrapText="1" readingOrder="1"/>
    </xf>
    <xf numFmtId="172" fontId="61" fillId="35" borderId="10" xfId="48" applyNumberFormat="1" applyFont="1" applyFill="1" applyBorder="1" applyAlignment="1">
      <alignment vertical="top" wrapText="1" readingOrder="1"/>
    </xf>
    <xf numFmtId="2" fontId="61" fillId="35" borderId="10" xfId="0" applyNumberFormat="1" applyFont="1" applyFill="1" applyBorder="1" applyAlignment="1">
      <alignment horizontal="center" vertical="top" wrapText="1" readingOrder="1"/>
    </xf>
    <xf numFmtId="0" fontId="61" fillId="35" borderId="10" xfId="0" applyFont="1" applyFill="1" applyBorder="1" applyAlignment="1">
      <alignment wrapText="1" readingOrder="1"/>
    </xf>
    <xf numFmtId="172" fontId="61" fillId="0" borderId="10" xfId="48" applyNumberFormat="1" applyFont="1" applyFill="1" applyBorder="1" applyAlignment="1">
      <alignment horizontal="right" vertical="top" wrapText="1" readingOrder="1"/>
    </xf>
    <xf numFmtId="172" fontId="60" fillId="0" borderId="10" xfId="48" applyNumberFormat="1" applyFont="1" applyFill="1" applyBorder="1" applyAlignment="1">
      <alignment vertical="top" wrapText="1" readingOrder="1"/>
    </xf>
    <xf numFmtId="0" fontId="62" fillId="0" borderId="10" xfId="0" applyFont="1" applyFill="1" applyBorder="1" applyAlignment="1">
      <alignment wrapText="1" readingOrder="1"/>
    </xf>
    <xf numFmtId="2" fontId="61" fillId="0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Font="1" applyFill="1" applyBorder="1" applyAlignment="1">
      <alignment vertical="center" wrapText="1"/>
    </xf>
    <xf numFmtId="172" fontId="8" fillId="0" borderId="10" xfId="48" applyNumberFormat="1" applyFont="1" applyFill="1" applyBorder="1" applyAlignment="1">
      <alignment vertical="center" wrapText="1"/>
    </xf>
    <xf numFmtId="172" fontId="8" fillId="0" borderId="10" xfId="48" applyNumberFormat="1" applyFont="1" applyFill="1" applyBorder="1" applyAlignment="1">
      <alignment horizontal="right" vertical="center" wrapText="1"/>
    </xf>
    <xf numFmtId="172" fontId="61" fillId="0" borderId="10" xfId="48" applyNumberFormat="1" applyFont="1" applyFill="1" applyBorder="1" applyAlignment="1">
      <alignment vertical="center" wrapText="1"/>
    </xf>
    <xf numFmtId="172" fontId="61" fillId="0" borderId="10" xfId="48" applyNumberFormat="1" applyFont="1" applyFill="1" applyBorder="1" applyAlignment="1">
      <alignment horizontal="left" vertical="center" wrapText="1"/>
    </xf>
    <xf numFmtId="2" fontId="61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horizontal="center" vertical="center" wrapText="1"/>
    </xf>
    <xf numFmtId="2" fontId="60" fillId="35" borderId="10" xfId="0" applyNumberFormat="1" applyFont="1" applyFill="1" applyBorder="1" applyAlignment="1">
      <alignment horizontal="center" vertical="center" wrapText="1"/>
    </xf>
    <xf numFmtId="2" fontId="59" fillId="35" borderId="10" xfId="0" applyNumberFormat="1" applyFont="1" applyFill="1" applyBorder="1" applyAlignment="1">
      <alignment horizontal="center" vertical="top" wrapText="1" readingOrder="1"/>
    </xf>
    <xf numFmtId="0" fontId="59" fillId="35" borderId="10" xfId="0" applyFont="1" applyFill="1" applyBorder="1" applyAlignment="1">
      <alignment wrapText="1" readingOrder="1"/>
    </xf>
    <xf numFmtId="3" fontId="61" fillId="0" borderId="10" xfId="54" applyNumberFormat="1" applyFont="1" applyFill="1" applyBorder="1" applyAlignment="1">
      <alignment horizontal="center" vertical="center" wrapText="1" readingOrder="1"/>
      <protection/>
    </xf>
    <xf numFmtId="0" fontId="63" fillId="0" borderId="10" xfId="0" applyFont="1" applyFill="1" applyBorder="1" applyAlignment="1">
      <alignment horizontal="center" vertical="center" wrapText="1"/>
    </xf>
    <xf numFmtId="172" fontId="63" fillId="0" borderId="10" xfId="48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65" fillId="35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top" wrapText="1"/>
    </xf>
    <xf numFmtId="9" fontId="0" fillId="0" borderId="10" xfId="0" applyNumberFormat="1" applyBorder="1" applyAlignment="1">
      <alignment vertical="center"/>
    </xf>
    <xf numFmtId="9" fontId="5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27" fillId="33" borderId="10" xfId="0" applyFont="1" applyFill="1" applyBorder="1" applyAlignment="1">
      <alignment vertical="top" wrapText="1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172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172" fontId="61" fillId="0" borderId="10" xfId="48" applyNumberFormat="1" applyFont="1" applyFill="1" applyBorder="1" applyAlignment="1">
      <alignment horizontal="center" vertical="center" wrapText="1" readingOrder="1"/>
    </xf>
    <xf numFmtId="172" fontId="61" fillId="0" borderId="10" xfId="48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5" fillId="35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3" fontId="59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3" fontId="61" fillId="0" borderId="10" xfId="54" applyNumberFormat="1" applyFont="1" applyFill="1" applyBorder="1" applyAlignment="1">
      <alignment horizontal="center" vertical="center" wrapText="1" readingOrder="1"/>
      <protection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27" fillId="0" borderId="10" xfId="53" applyFont="1" applyFill="1" applyBorder="1" applyAlignment="1">
      <alignment horizontal="center" vertical="top" wrapText="1"/>
      <protection/>
    </xf>
    <xf numFmtId="0" fontId="27" fillId="0" borderId="10" xfId="53" applyFont="1" applyBorder="1" applyAlignment="1">
      <alignment horizontal="center" vertical="top" wrapText="1"/>
      <protection/>
    </xf>
    <xf numFmtId="0" fontId="66" fillId="36" borderId="10" xfId="54" applyFont="1" applyFill="1" applyBorder="1" applyAlignment="1" applyProtection="1">
      <alignment horizontal="center" vertical="center" wrapText="1"/>
      <protection locked="0"/>
    </xf>
    <xf numFmtId="0" fontId="54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27" fillId="37" borderId="10" xfId="53" applyFont="1" applyFill="1" applyBorder="1" applyAlignment="1">
      <alignment horizontal="center" vertical="center" wrapText="1"/>
      <protection/>
    </xf>
    <xf numFmtId="0" fontId="27" fillId="33" borderId="10" xfId="0" applyFont="1" applyFill="1" applyBorder="1" applyAlignment="1">
      <alignment horizontal="center" vertical="top" wrapText="1"/>
    </xf>
    <xf numFmtId="0" fontId="61" fillId="35" borderId="10" xfId="0" applyFont="1" applyFill="1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61" fillId="0" borderId="10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J33"/>
  <sheetViews>
    <sheetView showGridLines="0" tabSelected="1" zoomScale="80" zoomScaleNormal="80" zoomScalePageLayoutView="0" workbookViewId="0" topLeftCell="A1">
      <pane ySplit="10" topLeftCell="A11" activePane="bottomLeft" state="frozen"/>
      <selection pane="topLeft" activeCell="A10" sqref="A10"/>
      <selection pane="bottomLeft" activeCell="F29" sqref="F29:F30"/>
    </sheetView>
  </sheetViews>
  <sheetFormatPr defaultColWidth="11.421875" defaultRowHeight="15"/>
  <cols>
    <col min="1" max="1" width="7.57421875" style="11" customWidth="1"/>
    <col min="2" max="2" width="29.57421875" style="9" customWidth="1"/>
    <col min="3" max="3" width="10.57421875" style="9" customWidth="1"/>
    <col min="4" max="4" width="16.421875" style="9" customWidth="1"/>
    <col min="5" max="5" width="9.57421875" style="9" customWidth="1"/>
    <col min="6" max="6" width="45.00390625" style="9" customWidth="1"/>
    <col min="7" max="7" width="11.421875" style="9" customWidth="1"/>
    <col min="8" max="8" width="13.7109375" style="9" customWidth="1"/>
    <col min="9" max="9" width="13.28125" style="9" customWidth="1"/>
    <col min="10" max="10" width="24.8515625" style="11" customWidth="1"/>
    <col min="11" max="11" width="15.8515625" style="11" customWidth="1"/>
    <col min="12" max="12" width="20.00390625" style="9" customWidth="1"/>
    <col min="13" max="13" width="19.421875" style="9" customWidth="1"/>
    <col min="14" max="14" width="20.7109375" style="9" customWidth="1"/>
    <col min="15" max="18" width="11.421875" style="9" customWidth="1"/>
    <col min="19" max="19" width="16.421875" style="9" customWidth="1"/>
    <col min="20" max="20" width="11.421875" style="9" customWidth="1"/>
    <col min="21" max="21" width="13.57421875" style="9" customWidth="1"/>
    <col min="22" max="22" width="32.28125" style="9" customWidth="1"/>
    <col min="23" max="23" width="12.00390625" style="9" customWidth="1"/>
    <col min="24" max="24" width="9.28125" style="9" customWidth="1"/>
    <col min="25" max="25" width="10.00390625" style="9" customWidth="1"/>
    <col min="26" max="26" width="11.57421875" style="9" customWidth="1"/>
    <col min="27" max="27" width="11.140625" style="9" customWidth="1"/>
    <col min="28" max="28" width="14.140625" style="9" customWidth="1"/>
    <col min="29" max="29" width="11.00390625" style="9" customWidth="1"/>
    <col min="30" max="30" width="21.00390625" style="9" customWidth="1"/>
    <col min="31" max="31" width="14.7109375" style="10" customWidth="1"/>
    <col min="32" max="32" width="16.421875" style="11" customWidth="1"/>
    <col min="33" max="33" width="14.28125" style="11" customWidth="1"/>
    <col min="34" max="34" width="38.00390625" style="9" customWidth="1"/>
    <col min="35" max="35" width="44.28125" style="9" customWidth="1"/>
    <col min="36" max="114" width="11.421875" style="25" customWidth="1"/>
    <col min="115" max="16384" width="11.421875" style="9" customWidth="1"/>
  </cols>
  <sheetData>
    <row r="1" spans="1:35" ht="21">
      <c r="A1" s="110" t="s">
        <v>134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21"/>
      <c r="P1" s="21"/>
      <c r="Q1" s="21"/>
      <c r="R1" s="21"/>
      <c r="S1" s="21"/>
      <c r="T1" s="21"/>
      <c r="U1" s="21"/>
      <c r="V1" s="21"/>
      <c r="W1" s="76">
        <v>0.3</v>
      </c>
      <c r="X1" s="76">
        <v>0.1</v>
      </c>
      <c r="Y1" s="76">
        <v>0.05</v>
      </c>
      <c r="Z1" s="76">
        <v>0.15</v>
      </c>
      <c r="AA1" s="76">
        <v>0.2</v>
      </c>
      <c r="AB1" s="76">
        <v>0.08</v>
      </c>
      <c r="AC1" s="76">
        <v>0.12</v>
      </c>
      <c r="AD1" s="21"/>
      <c r="AE1" s="77">
        <v>0.2</v>
      </c>
      <c r="AF1" s="14"/>
      <c r="AG1" s="14"/>
      <c r="AH1" s="21"/>
      <c r="AI1" s="21"/>
    </row>
    <row r="2" spans="1:114" ht="21">
      <c r="A2" s="111" t="s">
        <v>135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9"/>
      <c r="AF2" s="80"/>
      <c r="AG2" s="80"/>
      <c r="AH2" s="78"/>
      <c r="AI2" s="78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</row>
    <row r="3" spans="1:114" ht="15">
      <c r="A3" s="80"/>
      <c r="B3" s="78"/>
      <c r="C3" s="78"/>
      <c r="D3" s="78"/>
      <c r="E3" s="78"/>
      <c r="F3" s="78"/>
      <c r="G3" s="78"/>
      <c r="H3" s="78"/>
      <c r="I3" s="78"/>
      <c r="J3" s="80"/>
      <c r="K3" s="80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9"/>
      <c r="AF3" s="80"/>
      <c r="AG3" s="80"/>
      <c r="AH3" s="78"/>
      <c r="AI3" s="78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</row>
    <row r="4" spans="1:114" s="2" customFormat="1" ht="12.75">
      <c r="A4" s="112" t="s">
        <v>45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</row>
    <row r="5" spans="1:114" s="2" customFormat="1" ht="25.5">
      <c r="A5" s="113" t="s">
        <v>46</v>
      </c>
      <c r="B5" s="113"/>
      <c r="C5" s="82" t="s">
        <v>47</v>
      </c>
      <c r="D5" s="31" t="s">
        <v>48</v>
      </c>
      <c r="E5" s="113" t="s">
        <v>49</v>
      </c>
      <c r="F5" s="113"/>
      <c r="G5" s="31" t="s">
        <v>50</v>
      </c>
      <c r="H5" s="31" t="s">
        <v>51</v>
      </c>
      <c r="I5" s="113" t="s">
        <v>52</v>
      </c>
      <c r="J5" s="113"/>
      <c r="K5" s="113"/>
      <c r="L5" s="113" t="s">
        <v>53</v>
      </c>
      <c r="M5" s="113"/>
      <c r="N5" s="31" t="s">
        <v>54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</row>
    <row r="6" spans="1:114" s="2" customFormat="1" ht="25.5">
      <c r="A6" s="103" t="s">
        <v>56</v>
      </c>
      <c r="B6" s="103"/>
      <c r="C6" s="3">
        <v>74701100</v>
      </c>
      <c r="D6" s="4">
        <v>1</v>
      </c>
      <c r="E6" s="104" t="s">
        <v>57</v>
      </c>
      <c r="F6" s="104"/>
      <c r="G6" s="4" t="s">
        <v>58</v>
      </c>
      <c r="H6" s="4" t="s">
        <v>59</v>
      </c>
      <c r="I6" s="103"/>
      <c r="J6" s="103"/>
      <c r="K6" s="103"/>
      <c r="L6" s="104" t="s">
        <v>60</v>
      </c>
      <c r="M6" s="104"/>
      <c r="N6" s="4" t="s">
        <v>61</v>
      </c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</row>
    <row r="7" spans="1:114" ht="15">
      <c r="A7" s="80"/>
      <c r="B7" s="78"/>
      <c r="C7" s="78"/>
      <c r="D7" s="78"/>
      <c r="E7" s="78"/>
      <c r="F7" s="78"/>
      <c r="G7" s="78"/>
      <c r="H7" s="78"/>
      <c r="I7" s="78"/>
      <c r="J7" s="80"/>
      <c r="K7" s="80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83"/>
      <c r="X7" s="83"/>
      <c r="Y7" s="83"/>
      <c r="Z7" s="83"/>
      <c r="AA7" s="83"/>
      <c r="AB7" s="83"/>
      <c r="AC7" s="83"/>
      <c r="AD7" s="83"/>
      <c r="AE7" s="84"/>
      <c r="AF7" s="85"/>
      <c r="AG7" s="80"/>
      <c r="AH7" s="78"/>
      <c r="AI7" s="78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</row>
    <row r="8" spans="1:35" ht="15">
      <c r="A8" s="14"/>
      <c r="B8" s="21"/>
      <c r="C8" s="21"/>
      <c r="D8" s="21"/>
      <c r="E8" s="21"/>
      <c r="F8" s="21"/>
      <c r="G8" s="21"/>
      <c r="H8" s="21"/>
      <c r="I8" s="21"/>
      <c r="J8" s="14"/>
      <c r="K8" s="14"/>
      <c r="L8" s="21"/>
      <c r="M8" s="21"/>
      <c r="N8" s="21"/>
      <c r="O8" s="21"/>
      <c r="P8" s="21"/>
      <c r="Q8" s="21"/>
      <c r="R8" s="21"/>
      <c r="S8" s="86"/>
      <c r="T8" s="21"/>
      <c r="U8" s="21"/>
      <c r="V8" s="21"/>
      <c r="W8" s="12" t="s">
        <v>110</v>
      </c>
      <c r="X8" s="12" t="s">
        <v>26</v>
      </c>
      <c r="Y8" s="12" t="s">
        <v>23</v>
      </c>
      <c r="Z8" s="12" t="s">
        <v>111</v>
      </c>
      <c r="AA8" s="12" t="s">
        <v>25</v>
      </c>
      <c r="AB8" s="12" t="s">
        <v>22</v>
      </c>
      <c r="AC8" s="12" t="s">
        <v>24</v>
      </c>
      <c r="AD8" s="12" t="s">
        <v>55</v>
      </c>
      <c r="AE8" s="13" t="s">
        <v>112</v>
      </c>
      <c r="AF8" s="14" t="s">
        <v>65</v>
      </c>
      <c r="AG8" s="14"/>
      <c r="AH8" s="21"/>
      <c r="AI8" s="32"/>
    </row>
    <row r="9" spans="1:114" s="15" customFormat="1" ht="15">
      <c r="A9" s="115" t="s">
        <v>14</v>
      </c>
      <c r="B9" s="106"/>
      <c r="C9" s="106"/>
      <c r="D9" s="106"/>
      <c r="E9" s="106"/>
      <c r="F9" s="106"/>
      <c r="G9" s="106"/>
      <c r="H9" s="106"/>
      <c r="I9" s="106"/>
      <c r="J9" s="105" t="s">
        <v>15</v>
      </c>
      <c r="K9" s="106"/>
      <c r="L9" s="105" t="s">
        <v>18</v>
      </c>
      <c r="M9" s="106"/>
      <c r="N9" s="107"/>
      <c r="O9" s="107"/>
      <c r="P9" s="107"/>
      <c r="Q9" s="107"/>
      <c r="R9" s="107"/>
      <c r="S9" s="107"/>
      <c r="T9" s="107"/>
      <c r="U9" s="107" t="s">
        <v>33</v>
      </c>
      <c r="V9" s="117"/>
      <c r="W9" s="105" t="s">
        <v>36</v>
      </c>
      <c r="X9" s="106"/>
      <c r="Y9" s="107"/>
      <c r="Z9" s="107"/>
      <c r="AA9" s="107"/>
      <c r="AB9" s="107"/>
      <c r="AC9" s="107"/>
      <c r="AD9" s="107"/>
      <c r="AE9" s="108" t="s">
        <v>39</v>
      </c>
      <c r="AF9" s="108" t="s">
        <v>37</v>
      </c>
      <c r="AG9" s="115" t="s">
        <v>21</v>
      </c>
      <c r="AH9" s="116"/>
      <c r="AI9" s="114" t="s">
        <v>64</v>
      </c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</row>
    <row r="10" spans="1:114" s="18" customFormat="1" ht="56.25">
      <c r="A10" s="16" t="s">
        <v>5</v>
      </c>
      <c r="B10" s="16" t="s">
        <v>6</v>
      </c>
      <c r="C10" s="16" t="s">
        <v>0</v>
      </c>
      <c r="D10" s="16" t="s">
        <v>1</v>
      </c>
      <c r="E10" s="16" t="s">
        <v>2</v>
      </c>
      <c r="F10" s="16" t="s">
        <v>7</v>
      </c>
      <c r="G10" s="16" t="s">
        <v>8</v>
      </c>
      <c r="H10" s="16" t="s">
        <v>9</v>
      </c>
      <c r="I10" s="16" t="s">
        <v>10</v>
      </c>
      <c r="J10" s="16" t="s">
        <v>17</v>
      </c>
      <c r="K10" s="16" t="s">
        <v>16</v>
      </c>
      <c r="L10" s="16" t="s">
        <v>11</v>
      </c>
      <c r="M10" s="16" t="s">
        <v>12</v>
      </c>
      <c r="N10" s="16" t="s">
        <v>13</v>
      </c>
      <c r="O10" s="19" t="s">
        <v>41</v>
      </c>
      <c r="P10" s="19" t="s">
        <v>42</v>
      </c>
      <c r="Q10" s="19" t="s">
        <v>40</v>
      </c>
      <c r="R10" s="16" t="s">
        <v>122</v>
      </c>
      <c r="S10" s="16" t="s">
        <v>3</v>
      </c>
      <c r="T10" s="16" t="s">
        <v>4</v>
      </c>
      <c r="U10" s="16" t="s">
        <v>34</v>
      </c>
      <c r="V10" s="16" t="s">
        <v>35</v>
      </c>
      <c r="W10" s="16" t="s">
        <v>109</v>
      </c>
      <c r="X10" s="16" t="s">
        <v>27</v>
      </c>
      <c r="Y10" s="16" t="s">
        <v>28</v>
      </c>
      <c r="Z10" s="16" t="s">
        <v>29</v>
      </c>
      <c r="AA10" s="16" t="s">
        <v>32</v>
      </c>
      <c r="AB10" s="16" t="s">
        <v>30</v>
      </c>
      <c r="AC10" s="16" t="s">
        <v>31</v>
      </c>
      <c r="AD10" s="16" t="s">
        <v>38</v>
      </c>
      <c r="AE10" s="109"/>
      <c r="AF10" s="109"/>
      <c r="AG10" s="17" t="s">
        <v>20</v>
      </c>
      <c r="AH10" s="17" t="s">
        <v>19</v>
      </c>
      <c r="AI10" s="114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</row>
    <row r="11" spans="1:35" s="1" customFormat="1" ht="15">
      <c r="A11" s="22">
        <v>30750</v>
      </c>
      <c r="B11" s="87" t="s">
        <v>67</v>
      </c>
      <c r="C11" s="22">
        <v>13</v>
      </c>
      <c r="D11" s="87" t="s">
        <v>82</v>
      </c>
      <c r="E11" s="22" t="s">
        <v>87</v>
      </c>
      <c r="F11" s="87" t="s">
        <v>90</v>
      </c>
      <c r="G11" s="22" t="s">
        <v>98</v>
      </c>
      <c r="H11" s="22" t="s">
        <v>95</v>
      </c>
      <c r="I11" s="39">
        <f>G11/H11</f>
        <v>84</v>
      </c>
      <c r="J11" s="71" t="s">
        <v>126</v>
      </c>
      <c r="K11" s="71" t="s">
        <v>127</v>
      </c>
      <c r="L11" s="40">
        <v>10752000</v>
      </c>
      <c r="M11" s="41">
        <v>5040000</v>
      </c>
      <c r="N11" s="42">
        <v>4400000</v>
      </c>
      <c r="O11" s="42">
        <v>0</v>
      </c>
      <c r="P11" s="42">
        <v>0</v>
      </c>
      <c r="Q11" s="42">
        <v>0</v>
      </c>
      <c r="R11" s="42">
        <v>0</v>
      </c>
      <c r="S11" s="42">
        <f>L11+M11+N11</f>
        <v>20192000</v>
      </c>
      <c r="T11" s="42">
        <f>L11/G11/E11</f>
        <v>3200</v>
      </c>
      <c r="U11" s="42" t="s">
        <v>121</v>
      </c>
      <c r="V11" s="42"/>
      <c r="W11" s="34">
        <f>5*W1</f>
        <v>1.5</v>
      </c>
      <c r="X11" s="34">
        <f>3*X1</f>
        <v>0.30000000000000004</v>
      </c>
      <c r="Y11" s="34">
        <f>5*Y1</f>
        <v>0.25</v>
      </c>
      <c r="Z11" s="34">
        <f>4*Z1</f>
        <v>0.6</v>
      </c>
      <c r="AA11" s="34">
        <f>3*AA1</f>
        <v>0.6000000000000001</v>
      </c>
      <c r="AB11" s="34">
        <f>3*AB1</f>
        <v>0.24</v>
      </c>
      <c r="AC11" s="34">
        <f>3*AC1</f>
        <v>0.36</v>
      </c>
      <c r="AD11" s="43">
        <f>SUM(W11:AC11)*80%</f>
        <v>3.08</v>
      </c>
      <c r="AE11" s="34">
        <f>5*20%</f>
        <v>1</v>
      </c>
      <c r="AF11" s="43">
        <f aca="true" t="shared" si="0" ref="AF11:AF32">AD11+AE11</f>
        <v>4.08</v>
      </c>
      <c r="AG11" s="44" t="s">
        <v>43</v>
      </c>
      <c r="AH11" s="42"/>
      <c r="AI11" s="45"/>
    </row>
    <row r="12" spans="1:114" s="24" customFormat="1" ht="15">
      <c r="A12" s="88">
        <v>24600</v>
      </c>
      <c r="B12" s="89" t="s">
        <v>63</v>
      </c>
      <c r="C12" s="88" t="s">
        <v>81</v>
      </c>
      <c r="D12" s="89" t="s">
        <v>83</v>
      </c>
      <c r="E12" s="88" t="s">
        <v>87</v>
      </c>
      <c r="F12" s="89" t="s">
        <v>91</v>
      </c>
      <c r="G12" s="88" t="s">
        <v>99</v>
      </c>
      <c r="H12" s="88" t="s">
        <v>96</v>
      </c>
      <c r="I12" s="46">
        <f aca="true" t="shared" si="1" ref="I12:I23">G12/H12</f>
        <v>90</v>
      </c>
      <c r="J12" s="96" t="s">
        <v>132</v>
      </c>
      <c r="K12" s="72"/>
      <c r="L12" s="47"/>
      <c r="M12" s="48"/>
      <c r="N12" s="49"/>
      <c r="O12" s="49"/>
      <c r="P12" s="49"/>
      <c r="Q12" s="49"/>
      <c r="R12" s="49"/>
      <c r="S12" s="49"/>
      <c r="T12" s="49"/>
      <c r="U12" s="49"/>
      <c r="V12" s="49"/>
      <c r="W12" s="35"/>
      <c r="X12" s="35"/>
      <c r="Y12" s="35"/>
      <c r="Z12" s="35"/>
      <c r="AA12" s="35"/>
      <c r="AB12" s="35"/>
      <c r="AC12" s="35"/>
      <c r="AD12" s="50"/>
      <c r="AE12" s="35"/>
      <c r="AF12" s="50"/>
      <c r="AG12" s="50"/>
      <c r="AH12" s="49"/>
      <c r="AI12" s="51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</row>
    <row r="13" spans="1:35" s="1" customFormat="1" ht="15">
      <c r="A13" s="22">
        <v>24053</v>
      </c>
      <c r="B13" s="87" t="s">
        <v>68</v>
      </c>
      <c r="C13" s="22" t="s">
        <v>81</v>
      </c>
      <c r="D13" s="87" t="s">
        <v>84</v>
      </c>
      <c r="E13" s="22" t="s">
        <v>88</v>
      </c>
      <c r="F13" s="87" t="s">
        <v>90</v>
      </c>
      <c r="G13" s="22" t="s">
        <v>100</v>
      </c>
      <c r="H13" s="22" t="s">
        <v>97</v>
      </c>
      <c r="I13" s="39">
        <f t="shared" si="1"/>
        <v>50</v>
      </c>
      <c r="J13" s="71" t="s">
        <v>116</v>
      </c>
      <c r="K13" s="71" t="s">
        <v>117</v>
      </c>
      <c r="L13" s="40">
        <v>18320000</v>
      </c>
      <c r="M13" s="41">
        <v>3750000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f>L13+M13</f>
        <v>22070000</v>
      </c>
      <c r="T13" s="42">
        <f>L13/G13/E13</f>
        <v>3664</v>
      </c>
      <c r="U13" s="42" t="s">
        <v>121</v>
      </c>
      <c r="V13" s="42"/>
      <c r="W13" s="34">
        <f>5*W1</f>
        <v>1.5</v>
      </c>
      <c r="X13" s="34">
        <f>4*X1</f>
        <v>0.4</v>
      </c>
      <c r="Y13" s="34">
        <f>3*Y1</f>
        <v>0.15000000000000002</v>
      </c>
      <c r="Z13" s="34">
        <f>5*Z1</f>
        <v>0.75</v>
      </c>
      <c r="AA13" s="34">
        <f>3*AA1</f>
        <v>0.6000000000000001</v>
      </c>
      <c r="AB13" s="34">
        <f>5*AB1</f>
        <v>0.4</v>
      </c>
      <c r="AC13" s="34">
        <f>3*AC1</f>
        <v>0.36</v>
      </c>
      <c r="AD13" s="43">
        <f aca="true" t="shared" si="2" ref="AD13:AD32">SUM(W13:AC13)*80%</f>
        <v>3.3280000000000003</v>
      </c>
      <c r="AE13" s="36">
        <f>5*AE1</f>
        <v>1</v>
      </c>
      <c r="AF13" s="43">
        <f t="shared" si="0"/>
        <v>4.328</v>
      </c>
      <c r="AG13" s="44" t="s">
        <v>43</v>
      </c>
      <c r="AH13" s="42"/>
      <c r="AI13" s="45"/>
    </row>
    <row r="14" spans="1:35" s="8" customFormat="1" ht="15">
      <c r="A14" s="99">
        <v>23684</v>
      </c>
      <c r="B14" s="101" t="s">
        <v>69</v>
      </c>
      <c r="C14" s="99" t="s">
        <v>81</v>
      </c>
      <c r="D14" s="99" t="s">
        <v>84</v>
      </c>
      <c r="E14" s="99" t="s">
        <v>88</v>
      </c>
      <c r="F14" s="102" t="s">
        <v>92</v>
      </c>
      <c r="G14" s="97" t="s">
        <v>101</v>
      </c>
      <c r="H14" s="99" t="s">
        <v>96</v>
      </c>
      <c r="I14" s="100">
        <f t="shared" si="1"/>
        <v>36</v>
      </c>
      <c r="J14" s="73" t="s">
        <v>116</v>
      </c>
      <c r="K14" s="73" t="s">
        <v>117</v>
      </c>
      <c r="L14" s="42">
        <v>15800000</v>
      </c>
      <c r="M14" s="52">
        <f>I14*3000*E14</f>
        <v>2700000</v>
      </c>
      <c r="N14" s="42">
        <f>220000*E14</f>
        <v>5500000</v>
      </c>
      <c r="O14" s="53">
        <v>0</v>
      </c>
      <c r="P14" s="53">
        <v>0</v>
      </c>
      <c r="Q14" s="53">
        <v>0</v>
      </c>
      <c r="R14" s="53">
        <v>0</v>
      </c>
      <c r="S14" s="42">
        <f aca="true" t="shared" si="3" ref="S14:S19">L14+M14+N14</f>
        <v>24000000</v>
      </c>
      <c r="T14" s="42">
        <f>L14/G14/E14</f>
        <v>3511.1111111111113</v>
      </c>
      <c r="U14" s="42" t="s">
        <v>121</v>
      </c>
      <c r="V14" s="42"/>
      <c r="W14" s="34">
        <f>5*W1</f>
        <v>1.5</v>
      </c>
      <c r="X14" s="34">
        <f>4*X1</f>
        <v>0.4</v>
      </c>
      <c r="Y14" s="34">
        <f>3*Y1</f>
        <v>0.15000000000000002</v>
      </c>
      <c r="Z14" s="34">
        <f>5*Z1</f>
        <v>0.75</v>
      </c>
      <c r="AA14" s="34">
        <f>4*AA1</f>
        <v>0.8</v>
      </c>
      <c r="AB14" s="34">
        <f>4*AB1</f>
        <v>0.32</v>
      </c>
      <c r="AC14" s="34">
        <f>4*AC1</f>
        <v>0.48</v>
      </c>
      <c r="AD14" s="43">
        <f t="shared" si="2"/>
        <v>3.5199999999999996</v>
      </c>
      <c r="AE14" s="36">
        <f>5*AE1</f>
        <v>1</v>
      </c>
      <c r="AF14" s="43">
        <f t="shared" si="0"/>
        <v>4.52</v>
      </c>
      <c r="AG14" s="44" t="s">
        <v>44</v>
      </c>
      <c r="AH14" s="53"/>
      <c r="AI14" s="54"/>
    </row>
    <row r="15" spans="1:35" s="8" customFormat="1" ht="25.5">
      <c r="A15" s="99"/>
      <c r="B15" s="101"/>
      <c r="C15" s="99"/>
      <c r="D15" s="99"/>
      <c r="E15" s="99"/>
      <c r="F15" s="102"/>
      <c r="G15" s="97"/>
      <c r="H15" s="99"/>
      <c r="I15" s="100"/>
      <c r="J15" s="73" t="s">
        <v>119</v>
      </c>
      <c r="K15" s="73" t="s">
        <v>118</v>
      </c>
      <c r="L15" s="42">
        <v>16240000</v>
      </c>
      <c r="M15" s="52">
        <v>2700000</v>
      </c>
      <c r="N15" s="42">
        <v>5500000</v>
      </c>
      <c r="O15" s="42">
        <v>0</v>
      </c>
      <c r="P15" s="42">
        <v>0</v>
      </c>
      <c r="Q15" s="42">
        <v>0</v>
      </c>
      <c r="R15" s="42">
        <v>0</v>
      </c>
      <c r="S15" s="42">
        <f t="shared" si="3"/>
        <v>24440000</v>
      </c>
      <c r="T15" s="42">
        <f>L15/G14/E14</f>
        <v>3608.8888888888887</v>
      </c>
      <c r="U15" s="42" t="s">
        <v>121</v>
      </c>
      <c r="V15" s="53"/>
      <c r="W15" s="34">
        <f>4*W1</f>
        <v>1.2</v>
      </c>
      <c r="X15" s="34">
        <f>4*X1</f>
        <v>0.4</v>
      </c>
      <c r="Y15" s="34">
        <f>4*Y1</f>
        <v>0.2</v>
      </c>
      <c r="Z15" s="34">
        <f>5*12%</f>
        <v>0.6</v>
      </c>
      <c r="AA15" s="34">
        <f>4*AA1</f>
        <v>0.8</v>
      </c>
      <c r="AB15" s="34">
        <f>4*AB1</f>
        <v>0.32</v>
      </c>
      <c r="AC15" s="34">
        <f>4*AC1</f>
        <v>0.48</v>
      </c>
      <c r="AD15" s="43">
        <f t="shared" si="2"/>
        <v>3.2</v>
      </c>
      <c r="AE15" s="36">
        <f>5*AE1</f>
        <v>1</v>
      </c>
      <c r="AF15" s="55">
        <f t="shared" si="0"/>
        <v>4.2</v>
      </c>
      <c r="AG15" s="44" t="s">
        <v>43</v>
      </c>
      <c r="AH15" s="53"/>
      <c r="AI15" s="54"/>
    </row>
    <row r="16" spans="1:35" s="1" customFormat="1" ht="15">
      <c r="A16" s="22">
        <v>23982</v>
      </c>
      <c r="B16" s="87" t="s">
        <v>70</v>
      </c>
      <c r="C16" s="22" t="s">
        <v>81</v>
      </c>
      <c r="D16" s="87" t="s">
        <v>84</v>
      </c>
      <c r="E16" s="22" t="s">
        <v>88</v>
      </c>
      <c r="F16" s="87" t="s">
        <v>92</v>
      </c>
      <c r="G16" s="22" t="s">
        <v>101</v>
      </c>
      <c r="H16" s="22" t="s">
        <v>96</v>
      </c>
      <c r="I16" s="39">
        <f t="shared" si="1"/>
        <v>36</v>
      </c>
      <c r="J16" s="71" t="s">
        <v>116</v>
      </c>
      <c r="K16" s="71" t="s">
        <v>117</v>
      </c>
      <c r="L16" s="40">
        <v>15800000</v>
      </c>
      <c r="M16" s="41">
        <v>2700000</v>
      </c>
      <c r="N16" s="42">
        <v>5500000</v>
      </c>
      <c r="O16" s="42">
        <v>0</v>
      </c>
      <c r="P16" s="42">
        <v>0</v>
      </c>
      <c r="Q16" s="42">
        <v>0</v>
      </c>
      <c r="R16" s="42">
        <v>0</v>
      </c>
      <c r="S16" s="42">
        <f t="shared" si="3"/>
        <v>24000000</v>
      </c>
      <c r="T16" s="42">
        <f>L16/G16/E16</f>
        <v>3511.1111111111113</v>
      </c>
      <c r="U16" s="42" t="s">
        <v>121</v>
      </c>
      <c r="V16" s="42"/>
      <c r="W16" s="34">
        <f>5*W1</f>
        <v>1.5</v>
      </c>
      <c r="X16" s="34">
        <f>5*X1</f>
        <v>0.5</v>
      </c>
      <c r="Y16" s="34">
        <f>3*Y1</f>
        <v>0.15000000000000002</v>
      </c>
      <c r="Z16" s="34">
        <f>5*Z1</f>
        <v>0.75</v>
      </c>
      <c r="AA16" s="34">
        <f>4*AA1</f>
        <v>0.8</v>
      </c>
      <c r="AB16" s="34">
        <f>5*AB1</f>
        <v>0.4</v>
      </c>
      <c r="AC16" s="34">
        <f>4*AC1</f>
        <v>0.48</v>
      </c>
      <c r="AD16" s="43">
        <f t="shared" si="2"/>
        <v>3.664</v>
      </c>
      <c r="AE16" s="36">
        <f>5*AE1</f>
        <v>1</v>
      </c>
      <c r="AF16" s="43">
        <f t="shared" si="0"/>
        <v>4.664</v>
      </c>
      <c r="AG16" s="44" t="s">
        <v>44</v>
      </c>
      <c r="AH16" s="42"/>
      <c r="AI16" s="45"/>
    </row>
    <row r="17" spans="1:35" s="1" customFormat="1" ht="15">
      <c r="A17" s="118">
        <v>24055</v>
      </c>
      <c r="B17" s="118" t="s">
        <v>71</v>
      </c>
      <c r="C17" s="118" t="s">
        <v>81</v>
      </c>
      <c r="D17" s="118" t="s">
        <v>84</v>
      </c>
      <c r="E17" s="118" t="s">
        <v>88</v>
      </c>
      <c r="F17" s="118" t="s">
        <v>90</v>
      </c>
      <c r="G17" s="118" t="s">
        <v>101</v>
      </c>
      <c r="H17" s="118" t="s">
        <v>96</v>
      </c>
      <c r="I17" s="100">
        <f>G17/H17</f>
        <v>36</v>
      </c>
      <c r="J17" s="71" t="s">
        <v>116</v>
      </c>
      <c r="K17" s="71" t="s">
        <v>117</v>
      </c>
      <c r="L17" s="40">
        <v>15800000</v>
      </c>
      <c r="M17" s="41">
        <v>2700000</v>
      </c>
      <c r="N17" s="42">
        <v>5500000</v>
      </c>
      <c r="O17" s="42">
        <v>0</v>
      </c>
      <c r="P17" s="42">
        <v>0</v>
      </c>
      <c r="Q17" s="42">
        <v>0</v>
      </c>
      <c r="R17" s="42">
        <v>0</v>
      </c>
      <c r="S17" s="42">
        <f t="shared" si="3"/>
        <v>24000000</v>
      </c>
      <c r="T17" s="42">
        <f>L17/G17/E17</f>
        <v>3511.1111111111113</v>
      </c>
      <c r="U17" s="42" t="s">
        <v>121</v>
      </c>
      <c r="V17" s="42"/>
      <c r="W17" s="34">
        <f>5*W1</f>
        <v>1.5</v>
      </c>
      <c r="X17" s="34">
        <f>5*X1</f>
        <v>0.5</v>
      </c>
      <c r="Y17" s="34">
        <f>3*Y1</f>
        <v>0.15000000000000002</v>
      </c>
      <c r="Z17" s="34">
        <f>5*Z1</f>
        <v>0.75</v>
      </c>
      <c r="AA17" s="34">
        <f>4*AA1</f>
        <v>0.8</v>
      </c>
      <c r="AB17" s="34">
        <f>5*AB1</f>
        <v>0.4</v>
      </c>
      <c r="AC17" s="34">
        <f>4*AC1</f>
        <v>0.48</v>
      </c>
      <c r="AD17" s="43">
        <f t="shared" si="2"/>
        <v>3.664</v>
      </c>
      <c r="AE17" s="36">
        <f>5*AE1</f>
        <v>1</v>
      </c>
      <c r="AF17" s="43">
        <f t="shared" si="0"/>
        <v>4.664</v>
      </c>
      <c r="AG17" s="44" t="s">
        <v>44</v>
      </c>
      <c r="AH17" s="42"/>
      <c r="AI17" s="45"/>
    </row>
    <row r="18" spans="1:35" s="7" customFormat="1" ht="25.5">
      <c r="A18" s="118"/>
      <c r="B18" s="118"/>
      <c r="C18" s="118"/>
      <c r="D18" s="118"/>
      <c r="E18" s="118"/>
      <c r="F18" s="118"/>
      <c r="G18" s="118"/>
      <c r="H18" s="118"/>
      <c r="I18" s="100"/>
      <c r="J18" s="73" t="s">
        <v>119</v>
      </c>
      <c r="K18" s="74" t="s">
        <v>118</v>
      </c>
      <c r="L18" s="57">
        <v>16340000</v>
      </c>
      <c r="M18" s="58">
        <v>2700000</v>
      </c>
      <c r="N18" s="59">
        <v>5500000</v>
      </c>
      <c r="O18" s="59">
        <v>0</v>
      </c>
      <c r="P18" s="59">
        <v>0</v>
      </c>
      <c r="Q18" s="59">
        <v>0</v>
      </c>
      <c r="R18" s="59">
        <v>0</v>
      </c>
      <c r="S18" s="90">
        <f t="shared" si="3"/>
        <v>24540000</v>
      </c>
      <c r="T18" s="91">
        <f>L18/G17/E17</f>
        <v>3631.1111111111113</v>
      </c>
      <c r="U18" s="42" t="s">
        <v>121</v>
      </c>
      <c r="V18" s="59"/>
      <c r="W18" s="36">
        <f>4*W1</f>
        <v>1.2</v>
      </c>
      <c r="X18" s="36">
        <f>4*X1</f>
        <v>0.4</v>
      </c>
      <c r="Y18" s="36">
        <f>4*Y1</f>
        <v>0.2</v>
      </c>
      <c r="Z18" s="36">
        <f>5*Z1</f>
        <v>0.75</v>
      </c>
      <c r="AA18" s="36">
        <f>4*AA1</f>
        <v>0.8</v>
      </c>
      <c r="AB18" s="36">
        <f>4*AB1</f>
        <v>0.32</v>
      </c>
      <c r="AC18" s="36">
        <f>4*AC1</f>
        <v>0.48</v>
      </c>
      <c r="AD18" s="55">
        <f t="shared" si="2"/>
        <v>3.32</v>
      </c>
      <c r="AE18" s="36">
        <f>5*AE1</f>
        <v>1</v>
      </c>
      <c r="AF18" s="61">
        <f t="shared" si="0"/>
        <v>4.32</v>
      </c>
      <c r="AG18" s="62" t="s">
        <v>43</v>
      </c>
      <c r="AH18" s="59"/>
      <c r="AI18" s="56"/>
    </row>
    <row r="19" spans="1:35" s="1" customFormat="1" ht="15">
      <c r="A19" s="22">
        <v>24062</v>
      </c>
      <c r="B19" s="87" t="s">
        <v>72</v>
      </c>
      <c r="C19" s="22" t="s">
        <v>81</v>
      </c>
      <c r="D19" s="87" t="s">
        <v>84</v>
      </c>
      <c r="E19" s="22" t="s">
        <v>88</v>
      </c>
      <c r="F19" s="87" t="s">
        <v>90</v>
      </c>
      <c r="G19" s="22" t="s">
        <v>101</v>
      </c>
      <c r="H19" s="22" t="s">
        <v>96</v>
      </c>
      <c r="I19" s="39">
        <f t="shared" si="1"/>
        <v>36</v>
      </c>
      <c r="J19" s="71" t="s">
        <v>116</v>
      </c>
      <c r="K19" s="71" t="s">
        <v>117</v>
      </c>
      <c r="L19" s="40">
        <v>15800000</v>
      </c>
      <c r="M19" s="41">
        <v>2700000</v>
      </c>
      <c r="N19" s="42">
        <v>5500000</v>
      </c>
      <c r="O19" s="42">
        <v>0</v>
      </c>
      <c r="P19" s="42">
        <v>0</v>
      </c>
      <c r="Q19" s="42">
        <v>0</v>
      </c>
      <c r="R19" s="42">
        <v>0</v>
      </c>
      <c r="S19" s="42">
        <f t="shared" si="3"/>
        <v>24000000</v>
      </c>
      <c r="T19" s="42">
        <f>L19/G19/E19</f>
        <v>3511.1111111111113</v>
      </c>
      <c r="U19" s="42" t="s">
        <v>121</v>
      </c>
      <c r="V19" s="42"/>
      <c r="W19" s="34">
        <f>5*W1</f>
        <v>1.5</v>
      </c>
      <c r="X19" s="34">
        <f>3*X1</f>
        <v>0.30000000000000004</v>
      </c>
      <c r="Y19" s="34">
        <f>3*Y1</f>
        <v>0.15000000000000002</v>
      </c>
      <c r="Z19" s="34">
        <f>5*Z1</f>
        <v>0.75</v>
      </c>
      <c r="AA19" s="34">
        <f>4*AA1</f>
        <v>0.8</v>
      </c>
      <c r="AB19" s="34">
        <f>5*AB1</f>
        <v>0.4</v>
      </c>
      <c r="AC19" s="34">
        <f>3*AC1</f>
        <v>0.36</v>
      </c>
      <c r="AD19" s="43">
        <f t="shared" si="2"/>
        <v>3.408</v>
      </c>
      <c r="AE19" s="36">
        <f>5*AE1</f>
        <v>1</v>
      </c>
      <c r="AF19" s="43">
        <f t="shared" si="0"/>
        <v>4.4079999999999995</v>
      </c>
      <c r="AG19" s="44" t="s">
        <v>43</v>
      </c>
      <c r="AH19" s="42"/>
      <c r="AI19" s="45"/>
    </row>
    <row r="20" spans="1:35" s="7" customFormat="1" ht="25.5">
      <c r="A20" s="118">
        <v>24069</v>
      </c>
      <c r="B20" s="119" t="s">
        <v>73</v>
      </c>
      <c r="C20" s="118" t="s">
        <v>81</v>
      </c>
      <c r="D20" s="118" t="s">
        <v>84</v>
      </c>
      <c r="E20" s="118" t="s">
        <v>88</v>
      </c>
      <c r="F20" s="119" t="s">
        <v>66</v>
      </c>
      <c r="G20" s="118" t="s">
        <v>101</v>
      </c>
      <c r="H20" s="118" t="s">
        <v>96</v>
      </c>
      <c r="I20" s="120">
        <f t="shared" si="1"/>
        <v>36</v>
      </c>
      <c r="J20" s="71" t="s">
        <v>115</v>
      </c>
      <c r="K20" s="74" t="s">
        <v>114</v>
      </c>
      <c r="L20" s="57">
        <v>11250000</v>
      </c>
      <c r="M20" s="58">
        <f>3000*I20*E20</f>
        <v>2700000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f>L20+M20</f>
        <v>13950000</v>
      </c>
      <c r="T20" s="59">
        <f>L20/G20/E20</f>
        <v>2500</v>
      </c>
      <c r="U20" s="60" t="s">
        <v>120</v>
      </c>
      <c r="V20" s="59" t="s">
        <v>123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43">
        <f t="shared" si="2"/>
        <v>0</v>
      </c>
      <c r="AE20" s="36">
        <f>0*20%</f>
        <v>0</v>
      </c>
      <c r="AF20" s="61">
        <f t="shared" si="0"/>
        <v>0</v>
      </c>
      <c r="AG20" s="62" t="s">
        <v>44</v>
      </c>
      <c r="AH20" s="59"/>
      <c r="AI20" s="56"/>
    </row>
    <row r="21" spans="1:35" s="7" customFormat="1" ht="25.5">
      <c r="A21" s="118"/>
      <c r="B21" s="119"/>
      <c r="C21" s="118"/>
      <c r="D21" s="118"/>
      <c r="E21" s="118"/>
      <c r="F21" s="119"/>
      <c r="G21" s="118"/>
      <c r="H21" s="118"/>
      <c r="I21" s="120"/>
      <c r="J21" s="71" t="s">
        <v>131</v>
      </c>
      <c r="K21" s="74" t="s">
        <v>130</v>
      </c>
      <c r="L21" s="57">
        <v>13050000</v>
      </c>
      <c r="M21" s="58">
        <v>2700000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f>L21+M21</f>
        <v>15750000</v>
      </c>
      <c r="T21" s="59">
        <f>L21/G20/E20</f>
        <v>2900</v>
      </c>
      <c r="U21" s="42" t="s">
        <v>120</v>
      </c>
      <c r="V21" s="59" t="s">
        <v>123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43">
        <f t="shared" si="2"/>
        <v>0</v>
      </c>
      <c r="AE21" s="36">
        <v>0</v>
      </c>
      <c r="AF21" s="61">
        <f t="shared" si="0"/>
        <v>0</v>
      </c>
      <c r="AG21" s="62" t="s">
        <v>44</v>
      </c>
      <c r="AH21" s="59"/>
      <c r="AI21" s="56"/>
    </row>
    <row r="22" spans="1:35" s="7" customFormat="1" ht="15">
      <c r="A22" s="118"/>
      <c r="B22" s="119"/>
      <c r="C22" s="118"/>
      <c r="D22" s="118"/>
      <c r="E22" s="118"/>
      <c r="F22" s="119"/>
      <c r="G22" s="118"/>
      <c r="H22" s="118"/>
      <c r="I22" s="120"/>
      <c r="J22" s="71" t="s">
        <v>116</v>
      </c>
      <c r="K22" s="71" t="s">
        <v>117</v>
      </c>
      <c r="L22" s="57">
        <v>14910000</v>
      </c>
      <c r="M22" s="58">
        <v>2700000</v>
      </c>
      <c r="N22" s="59">
        <v>0</v>
      </c>
      <c r="O22" s="59">
        <v>0</v>
      </c>
      <c r="P22" s="59">
        <v>0</v>
      </c>
      <c r="Q22" s="59">
        <v>0</v>
      </c>
      <c r="R22" s="59">
        <v>500000</v>
      </c>
      <c r="S22" s="59">
        <f>L22+M22+R22</f>
        <v>18110000</v>
      </c>
      <c r="T22" s="59">
        <f>L22/G20/E20</f>
        <v>3313.333333333333</v>
      </c>
      <c r="U22" s="42" t="s">
        <v>121</v>
      </c>
      <c r="V22" s="59"/>
      <c r="W22" s="36">
        <f>5*W1</f>
        <v>1.5</v>
      </c>
      <c r="X22" s="36">
        <f>4*X1</f>
        <v>0.4</v>
      </c>
      <c r="Y22" s="36">
        <f>3*Y1</f>
        <v>0.15000000000000002</v>
      </c>
      <c r="Z22" s="36">
        <f>4*Z1</f>
        <v>0.6</v>
      </c>
      <c r="AA22" s="36">
        <f>4*AA1</f>
        <v>0.8</v>
      </c>
      <c r="AB22" s="36">
        <f>5*AB1</f>
        <v>0.4</v>
      </c>
      <c r="AC22" s="36">
        <f>2*AC1</f>
        <v>0.24</v>
      </c>
      <c r="AD22" s="43">
        <f t="shared" si="2"/>
        <v>3.2720000000000002</v>
      </c>
      <c r="AE22" s="36">
        <f>5*AE1</f>
        <v>1</v>
      </c>
      <c r="AF22" s="43">
        <f t="shared" si="0"/>
        <v>4.272</v>
      </c>
      <c r="AG22" s="62" t="s">
        <v>44</v>
      </c>
      <c r="AH22" s="59"/>
      <c r="AI22" s="56"/>
    </row>
    <row r="23" spans="1:35" s="1" customFormat="1" ht="15">
      <c r="A23" s="92">
        <v>24073</v>
      </c>
      <c r="B23" s="93" t="s">
        <v>74</v>
      </c>
      <c r="C23" s="92" t="s">
        <v>81</v>
      </c>
      <c r="D23" s="93" t="s">
        <v>84</v>
      </c>
      <c r="E23" s="92" t="s">
        <v>88</v>
      </c>
      <c r="F23" s="93" t="s">
        <v>92</v>
      </c>
      <c r="G23" s="92" t="s">
        <v>101</v>
      </c>
      <c r="H23" s="92" t="s">
        <v>96</v>
      </c>
      <c r="I23" s="39">
        <f t="shared" si="1"/>
        <v>36</v>
      </c>
      <c r="J23" s="71" t="s">
        <v>116</v>
      </c>
      <c r="K23" s="71" t="s">
        <v>117</v>
      </c>
      <c r="L23" s="40">
        <v>15800000</v>
      </c>
      <c r="M23" s="41">
        <v>2700000</v>
      </c>
      <c r="N23" s="42">
        <v>5500000</v>
      </c>
      <c r="O23" s="42">
        <v>0</v>
      </c>
      <c r="P23" s="42">
        <v>0</v>
      </c>
      <c r="Q23" s="42">
        <v>0</v>
      </c>
      <c r="R23" s="42">
        <v>0</v>
      </c>
      <c r="S23" s="42">
        <f>L23+M23+N23</f>
        <v>24000000</v>
      </c>
      <c r="T23" s="42">
        <f>L23/G23/E23</f>
        <v>3511.1111111111113</v>
      </c>
      <c r="U23" s="42" t="s">
        <v>121</v>
      </c>
      <c r="V23" s="42"/>
      <c r="W23" s="34">
        <f>3*W1</f>
        <v>0.8999999999999999</v>
      </c>
      <c r="X23" s="34">
        <f>3*X1</f>
        <v>0.30000000000000004</v>
      </c>
      <c r="Y23" s="34">
        <f>3*Y1</f>
        <v>0.15000000000000002</v>
      </c>
      <c r="Z23" s="34">
        <f>4*Z1</f>
        <v>0.6</v>
      </c>
      <c r="AA23" s="34">
        <f>3*AA1</f>
        <v>0.6000000000000001</v>
      </c>
      <c r="AB23" s="34">
        <f>3*AB1</f>
        <v>0.24</v>
      </c>
      <c r="AC23" s="34">
        <f>3*AC1</f>
        <v>0.36</v>
      </c>
      <c r="AD23" s="43">
        <f t="shared" si="2"/>
        <v>2.52</v>
      </c>
      <c r="AE23" s="36">
        <f>0*20%</f>
        <v>0</v>
      </c>
      <c r="AF23" s="43">
        <f t="shared" si="0"/>
        <v>2.52</v>
      </c>
      <c r="AG23" s="44" t="s">
        <v>44</v>
      </c>
      <c r="AH23" s="42"/>
      <c r="AI23" s="45"/>
    </row>
    <row r="24" spans="1:35" s="1" customFormat="1" ht="25.5">
      <c r="A24" s="22">
        <v>23675</v>
      </c>
      <c r="B24" s="87" t="s">
        <v>75</v>
      </c>
      <c r="C24" s="22" t="s">
        <v>81</v>
      </c>
      <c r="D24" s="87" t="s">
        <v>85</v>
      </c>
      <c r="E24" s="23" t="s">
        <v>87</v>
      </c>
      <c r="F24" s="87" t="s">
        <v>62</v>
      </c>
      <c r="G24" s="23" t="s">
        <v>102</v>
      </c>
      <c r="H24" s="23" t="s">
        <v>97</v>
      </c>
      <c r="I24" s="66">
        <f aca="true" t="shared" si="4" ref="I24:I31">G24/H24</f>
        <v>20</v>
      </c>
      <c r="J24" s="71" t="s">
        <v>124</v>
      </c>
      <c r="K24" s="71" t="s">
        <v>125</v>
      </c>
      <c r="L24" s="40">
        <v>6160000</v>
      </c>
      <c r="M24" s="41">
        <v>1200000</v>
      </c>
      <c r="N24" s="42">
        <v>4400000</v>
      </c>
      <c r="O24" s="42">
        <v>0</v>
      </c>
      <c r="P24" s="42">
        <v>0</v>
      </c>
      <c r="Q24" s="42">
        <v>0</v>
      </c>
      <c r="R24" s="42">
        <v>400000</v>
      </c>
      <c r="S24" s="42">
        <f>L24+M24+N24+O24+P24+Q24+R24</f>
        <v>12160000</v>
      </c>
      <c r="T24" s="42">
        <f>L24/G24/E24</f>
        <v>3850</v>
      </c>
      <c r="U24" s="42" t="s">
        <v>121</v>
      </c>
      <c r="V24" s="42"/>
      <c r="W24" s="34">
        <f>5*W1</f>
        <v>1.5</v>
      </c>
      <c r="X24" s="34">
        <f>5*X1</f>
        <v>0.5</v>
      </c>
      <c r="Y24" s="34">
        <f>4*Y1</f>
        <v>0.2</v>
      </c>
      <c r="Z24" s="34">
        <f>4*Z1</f>
        <v>0.6</v>
      </c>
      <c r="AA24" s="34">
        <f>5*AA1</f>
        <v>1</v>
      </c>
      <c r="AB24" s="34">
        <f>5*AB1</f>
        <v>0.4</v>
      </c>
      <c r="AC24" s="34">
        <f>4*AC1</f>
        <v>0.48</v>
      </c>
      <c r="AD24" s="43">
        <f t="shared" si="2"/>
        <v>3.7439999999999998</v>
      </c>
      <c r="AE24" s="36">
        <f>5*AE1</f>
        <v>1</v>
      </c>
      <c r="AF24" s="43">
        <f t="shared" si="0"/>
        <v>4.744</v>
      </c>
      <c r="AG24" s="44" t="s">
        <v>43</v>
      </c>
      <c r="AH24" s="42"/>
      <c r="AI24" s="45"/>
    </row>
    <row r="25" spans="1:114" s="20" customFormat="1" ht="15">
      <c r="A25" s="94">
        <v>29626</v>
      </c>
      <c r="B25" s="95" t="s">
        <v>76</v>
      </c>
      <c r="C25" s="94" t="s">
        <v>81</v>
      </c>
      <c r="D25" s="95" t="s">
        <v>85</v>
      </c>
      <c r="E25" s="94" t="s">
        <v>87</v>
      </c>
      <c r="F25" s="95" t="s">
        <v>93</v>
      </c>
      <c r="G25" s="94" t="s">
        <v>103</v>
      </c>
      <c r="H25" s="94" t="s">
        <v>97</v>
      </c>
      <c r="I25" s="46">
        <f t="shared" si="4"/>
        <v>17.5</v>
      </c>
      <c r="J25" s="96" t="s">
        <v>132</v>
      </c>
      <c r="K25" s="75"/>
      <c r="L25" s="47"/>
      <c r="M25" s="48"/>
      <c r="N25" s="49"/>
      <c r="O25" s="49"/>
      <c r="P25" s="49"/>
      <c r="Q25" s="49"/>
      <c r="R25" s="49"/>
      <c r="S25" s="49"/>
      <c r="T25" s="49"/>
      <c r="U25" s="49"/>
      <c r="V25" s="49"/>
      <c r="W25" s="35"/>
      <c r="X25" s="35"/>
      <c r="Y25" s="35"/>
      <c r="Z25" s="35"/>
      <c r="AA25" s="35"/>
      <c r="AB25" s="35"/>
      <c r="AC25" s="35"/>
      <c r="AD25" s="50">
        <f t="shared" si="2"/>
        <v>0</v>
      </c>
      <c r="AE25" s="63">
        <f>0*20%</f>
        <v>0</v>
      </c>
      <c r="AF25" s="50">
        <f t="shared" si="0"/>
        <v>0</v>
      </c>
      <c r="AG25" s="64"/>
      <c r="AH25" s="49"/>
      <c r="AI25" s="65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</row>
    <row r="26" spans="1:114" s="20" customFormat="1" ht="15">
      <c r="A26" s="94">
        <v>23645</v>
      </c>
      <c r="B26" s="95" t="s">
        <v>77</v>
      </c>
      <c r="C26" s="94" t="s">
        <v>81</v>
      </c>
      <c r="D26" s="95" t="s">
        <v>85</v>
      </c>
      <c r="E26" s="94" t="s">
        <v>88</v>
      </c>
      <c r="F26" s="95" t="s">
        <v>62</v>
      </c>
      <c r="G26" s="94" t="s">
        <v>104</v>
      </c>
      <c r="H26" s="94" t="s">
        <v>97</v>
      </c>
      <c r="I26" s="46">
        <f t="shared" si="4"/>
        <v>30</v>
      </c>
      <c r="J26" s="96" t="s">
        <v>132</v>
      </c>
      <c r="K26" s="75"/>
      <c r="L26" s="47"/>
      <c r="M26" s="48"/>
      <c r="N26" s="49"/>
      <c r="O26" s="49"/>
      <c r="P26" s="49"/>
      <c r="Q26" s="49"/>
      <c r="R26" s="49"/>
      <c r="S26" s="49"/>
      <c r="T26" s="49"/>
      <c r="U26" s="49"/>
      <c r="V26" s="49"/>
      <c r="W26" s="35"/>
      <c r="X26" s="35"/>
      <c r="Y26" s="35"/>
      <c r="Z26" s="35"/>
      <c r="AA26" s="35"/>
      <c r="AB26" s="35"/>
      <c r="AC26" s="35"/>
      <c r="AD26" s="50">
        <f t="shared" si="2"/>
        <v>0</v>
      </c>
      <c r="AE26" s="63">
        <f>0*20%</f>
        <v>0</v>
      </c>
      <c r="AF26" s="50">
        <f t="shared" si="0"/>
        <v>0</v>
      </c>
      <c r="AG26" s="64"/>
      <c r="AH26" s="49"/>
      <c r="AI26" s="65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</row>
    <row r="27" spans="1:114" s="20" customFormat="1" ht="15">
      <c r="A27" s="94">
        <v>25740</v>
      </c>
      <c r="B27" s="95" t="s">
        <v>78</v>
      </c>
      <c r="C27" s="94" t="s">
        <v>81</v>
      </c>
      <c r="D27" s="95" t="s">
        <v>85</v>
      </c>
      <c r="E27" s="94" t="s">
        <v>88</v>
      </c>
      <c r="F27" s="95" t="s">
        <v>62</v>
      </c>
      <c r="G27" s="94" t="s">
        <v>105</v>
      </c>
      <c r="H27" s="94" t="s">
        <v>97</v>
      </c>
      <c r="I27" s="46">
        <f t="shared" si="4"/>
        <v>22.5</v>
      </c>
      <c r="J27" s="96" t="s">
        <v>132</v>
      </c>
      <c r="K27" s="75"/>
      <c r="L27" s="4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35"/>
      <c r="X27" s="35"/>
      <c r="Y27" s="35"/>
      <c r="Z27" s="35"/>
      <c r="AA27" s="35"/>
      <c r="AB27" s="35"/>
      <c r="AC27" s="35"/>
      <c r="AD27" s="50">
        <f t="shared" si="2"/>
        <v>0</v>
      </c>
      <c r="AE27" s="63">
        <f>0*20%</f>
        <v>0</v>
      </c>
      <c r="AF27" s="50">
        <f t="shared" si="0"/>
        <v>0</v>
      </c>
      <c r="AG27" s="64"/>
      <c r="AH27" s="49"/>
      <c r="AI27" s="65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</row>
    <row r="28" spans="1:35" s="1" customFormat="1" ht="15">
      <c r="A28" s="22">
        <v>24200</v>
      </c>
      <c r="B28" s="22" t="s">
        <v>79</v>
      </c>
      <c r="C28" s="22" t="s">
        <v>81</v>
      </c>
      <c r="D28" s="87" t="s">
        <v>86</v>
      </c>
      <c r="E28" s="22" t="s">
        <v>87</v>
      </c>
      <c r="F28" s="23" t="s">
        <v>92</v>
      </c>
      <c r="G28" s="23" t="s">
        <v>105</v>
      </c>
      <c r="H28" s="23" t="s">
        <v>97</v>
      </c>
      <c r="I28" s="66">
        <f t="shared" si="4"/>
        <v>22.5</v>
      </c>
      <c r="J28" s="74" t="s">
        <v>128</v>
      </c>
      <c r="K28" s="71" t="s">
        <v>129</v>
      </c>
      <c r="L28" s="40">
        <v>5999400</v>
      </c>
      <c r="M28" s="41">
        <v>1380000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f>L28+M28</f>
        <v>7379400</v>
      </c>
      <c r="T28" s="42">
        <f>L28/G28/E28</f>
        <v>3333</v>
      </c>
      <c r="U28" s="42" t="s">
        <v>121</v>
      </c>
      <c r="V28" s="42"/>
      <c r="W28" s="37">
        <f>5*$W$1</f>
        <v>1.5</v>
      </c>
      <c r="X28" s="34">
        <f>4*X1</f>
        <v>0.4</v>
      </c>
      <c r="Y28" s="34">
        <f>3*Y1</f>
        <v>0.15000000000000002</v>
      </c>
      <c r="Z28" s="34">
        <f>4*Z1</f>
        <v>0.6</v>
      </c>
      <c r="AA28" s="34">
        <f>4*AA1</f>
        <v>0.8</v>
      </c>
      <c r="AB28" s="34">
        <f>3*AB1</f>
        <v>0.24</v>
      </c>
      <c r="AC28" s="34">
        <f>4*AC1</f>
        <v>0.48</v>
      </c>
      <c r="AD28" s="55">
        <f t="shared" si="2"/>
        <v>3.3360000000000003</v>
      </c>
      <c r="AE28" s="36">
        <f>5*AE1</f>
        <v>1</v>
      </c>
      <c r="AF28" s="61">
        <f t="shared" si="0"/>
        <v>4.336</v>
      </c>
      <c r="AG28" s="30" t="s">
        <v>43</v>
      </c>
      <c r="AH28" s="42"/>
      <c r="AI28" s="45"/>
    </row>
    <row r="29" spans="1:35" s="6" customFormat="1" ht="38.25">
      <c r="A29" s="97">
        <v>24224</v>
      </c>
      <c r="B29" s="97" t="s">
        <v>80</v>
      </c>
      <c r="C29" s="97" t="s">
        <v>81</v>
      </c>
      <c r="D29" s="97" t="s">
        <v>86</v>
      </c>
      <c r="E29" s="97" t="s">
        <v>89</v>
      </c>
      <c r="F29" s="97" t="s">
        <v>94</v>
      </c>
      <c r="G29" s="97" t="s">
        <v>106</v>
      </c>
      <c r="H29" s="97" t="s">
        <v>97</v>
      </c>
      <c r="I29" s="98">
        <f t="shared" si="4"/>
        <v>40</v>
      </c>
      <c r="J29" s="69" t="s">
        <v>107</v>
      </c>
      <c r="K29" s="69" t="s">
        <v>108</v>
      </c>
      <c r="L29" s="91">
        <v>7000000</v>
      </c>
      <c r="M29" s="91">
        <v>1800000</v>
      </c>
      <c r="N29" s="91">
        <v>0</v>
      </c>
      <c r="O29" s="91">
        <v>0</v>
      </c>
      <c r="P29" s="91">
        <v>0</v>
      </c>
      <c r="Q29" s="91">
        <v>0</v>
      </c>
      <c r="R29" s="91">
        <v>0</v>
      </c>
      <c r="S29" s="91">
        <f>L29+M29</f>
        <v>8800000</v>
      </c>
      <c r="T29" s="91">
        <f>L29/E29/G29</f>
        <v>2916.666666666667</v>
      </c>
      <c r="U29" s="42" t="s">
        <v>120</v>
      </c>
      <c r="V29" s="68"/>
      <c r="W29" s="36">
        <f>5*$W$1</f>
        <v>1.5</v>
      </c>
      <c r="X29" s="36">
        <f>4*$X$1</f>
        <v>0.4</v>
      </c>
      <c r="Y29" s="36">
        <f>4*$Y$1</f>
        <v>0.2</v>
      </c>
      <c r="Z29" s="36">
        <f>4*$Z$1</f>
        <v>0.6</v>
      </c>
      <c r="AA29" s="36">
        <f>3*$AA$1</f>
        <v>0.6000000000000001</v>
      </c>
      <c r="AB29" s="36">
        <f>3*$AB$1</f>
        <v>0.24</v>
      </c>
      <c r="AC29" s="36">
        <f>3*$AC$1</f>
        <v>0.36</v>
      </c>
      <c r="AD29" s="55">
        <f t="shared" si="2"/>
        <v>3.12</v>
      </c>
      <c r="AE29" s="36">
        <f>5*AE1</f>
        <v>1</v>
      </c>
      <c r="AF29" s="61">
        <f t="shared" si="0"/>
        <v>4.12</v>
      </c>
      <c r="AG29" s="30" t="s">
        <v>44</v>
      </c>
      <c r="AH29" s="69" t="s">
        <v>113</v>
      </c>
      <c r="AI29" s="67"/>
    </row>
    <row r="30" spans="1:35" s="6" customFormat="1" ht="38.25">
      <c r="A30" s="97"/>
      <c r="B30" s="97"/>
      <c r="C30" s="97"/>
      <c r="D30" s="97"/>
      <c r="E30" s="97"/>
      <c r="F30" s="97"/>
      <c r="G30" s="97"/>
      <c r="H30" s="97"/>
      <c r="I30" s="98"/>
      <c r="J30" s="69" t="s">
        <v>128</v>
      </c>
      <c r="K30" s="30" t="s">
        <v>129</v>
      </c>
      <c r="L30" s="90">
        <v>7999200</v>
      </c>
      <c r="M30" s="90">
        <v>1800000</v>
      </c>
      <c r="N30" s="91">
        <v>0</v>
      </c>
      <c r="O30" s="91">
        <v>0</v>
      </c>
      <c r="P30" s="91">
        <v>0</v>
      </c>
      <c r="Q30" s="91">
        <v>0</v>
      </c>
      <c r="R30" s="91">
        <v>0</v>
      </c>
      <c r="S30" s="42">
        <f>L30+M30</f>
        <v>9799200</v>
      </c>
      <c r="T30" s="42">
        <f>L30/G29/E29</f>
        <v>3333</v>
      </c>
      <c r="U30" s="42" t="s">
        <v>121</v>
      </c>
      <c r="V30" s="68"/>
      <c r="W30" s="37">
        <f>5*$W$1</f>
        <v>1.5</v>
      </c>
      <c r="X30" s="37">
        <f>4*X1</f>
        <v>0.4</v>
      </c>
      <c r="Y30" s="37">
        <f>3*Y1</f>
        <v>0.15000000000000002</v>
      </c>
      <c r="Z30" s="37">
        <f>4*Z1</f>
        <v>0.6</v>
      </c>
      <c r="AA30" s="37">
        <f>4*AA1</f>
        <v>0.8</v>
      </c>
      <c r="AB30" s="37">
        <f>3*AB1</f>
        <v>0.24</v>
      </c>
      <c r="AC30" s="37">
        <f>4*AC1</f>
        <v>0.48</v>
      </c>
      <c r="AD30" s="55">
        <f t="shared" si="2"/>
        <v>3.3360000000000003</v>
      </c>
      <c r="AE30" s="36">
        <f>5*AE1</f>
        <v>1</v>
      </c>
      <c r="AF30" s="61">
        <f t="shared" si="0"/>
        <v>4.336</v>
      </c>
      <c r="AG30" s="30" t="s">
        <v>43</v>
      </c>
      <c r="AH30" s="69"/>
      <c r="AI30" s="70" t="s">
        <v>133</v>
      </c>
    </row>
    <row r="31" spans="1:35" s="6" customFormat="1" ht="38.25">
      <c r="A31" s="97">
        <v>24276</v>
      </c>
      <c r="B31" s="97" t="s">
        <v>80</v>
      </c>
      <c r="C31" s="97" t="s">
        <v>81</v>
      </c>
      <c r="D31" s="97" t="s">
        <v>86</v>
      </c>
      <c r="E31" s="97" t="s">
        <v>89</v>
      </c>
      <c r="F31" s="97" t="s">
        <v>94</v>
      </c>
      <c r="G31" s="97" t="s">
        <v>106</v>
      </c>
      <c r="H31" s="97" t="s">
        <v>97</v>
      </c>
      <c r="I31" s="98">
        <f t="shared" si="4"/>
        <v>40</v>
      </c>
      <c r="J31" s="69" t="s">
        <v>107</v>
      </c>
      <c r="K31" s="69" t="s">
        <v>108</v>
      </c>
      <c r="L31" s="91">
        <v>7000000</v>
      </c>
      <c r="M31" s="91">
        <v>1800000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  <c r="S31" s="91">
        <f>L31+M31</f>
        <v>8800000</v>
      </c>
      <c r="T31" s="91">
        <f>L31/E31/G31</f>
        <v>2916.666666666667</v>
      </c>
      <c r="U31" s="91" t="s">
        <v>120</v>
      </c>
      <c r="V31" s="68"/>
      <c r="W31" s="36">
        <f>5*$W$1</f>
        <v>1.5</v>
      </c>
      <c r="X31" s="36">
        <f>4*$X$1</f>
        <v>0.4</v>
      </c>
      <c r="Y31" s="36">
        <f>4*$Y$1</f>
        <v>0.2</v>
      </c>
      <c r="Z31" s="36">
        <f>4*$Z$1</f>
        <v>0.6</v>
      </c>
      <c r="AA31" s="36">
        <f>3*$AA$1</f>
        <v>0.6000000000000001</v>
      </c>
      <c r="AB31" s="36">
        <f>3*$AB$1</f>
        <v>0.24</v>
      </c>
      <c r="AC31" s="36">
        <f>3*$AC$1</f>
        <v>0.36</v>
      </c>
      <c r="AD31" s="55">
        <f t="shared" si="2"/>
        <v>3.12</v>
      </c>
      <c r="AE31" s="36">
        <f>5*AE1</f>
        <v>1</v>
      </c>
      <c r="AF31" s="61">
        <f t="shared" si="0"/>
        <v>4.12</v>
      </c>
      <c r="AG31" s="62" t="s">
        <v>44</v>
      </c>
      <c r="AH31" s="69" t="s">
        <v>113</v>
      </c>
      <c r="AI31" s="67"/>
    </row>
    <row r="32" spans="1:35" ht="38.25">
      <c r="A32" s="97"/>
      <c r="B32" s="97"/>
      <c r="C32" s="97"/>
      <c r="D32" s="97"/>
      <c r="E32" s="97"/>
      <c r="F32" s="97"/>
      <c r="G32" s="97"/>
      <c r="H32" s="97"/>
      <c r="I32" s="98"/>
      <c r="J32" s="69" t="s">
        <v>128</v>
      </c>
      <c r="K32" s="30" t="s">
        <v>129</v>
      </c>
      <c r="L32" s="90">
        <v>7999200</v>
      </c>
      <c r="M32" s="90">
        <v>1800000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42">
        <f>L32+M32</f>
        <v>9799200</v>
      </c>
      <c r="T32" s="42">
        <f>L32/G31/E31</f>
        <v>3333</v>
      </c>
      <c r="U32" s="91"/>
      <c r="V32" s="68"/>
      <c r="W32" s="37">
        <f>5*W1</f>
        <v>1.5</v>
      </c>
      <c r="X32" s="37">
        <f>4*X1</f>
        <v>0.4</v>
      </c>
      <c r="Y32" s="37">
        <f>3*Y1</f>
        <v>0.15000000000000002</v>
      </c>
      <c r="Z32" s="37">
        <f>4*Z1</f>
        <v>0.6</v>
      </c>
      <c r="AA32" s="37">
        <f>4*AA1</f>
        <v>0.8</v>
      </c>
      <c r="AB32" s="37">
        <f>3*AB1</f>
        <v>0.24</v>
      </c>
      <c r="AC32" s="37">
        <f>4*AC1</f>
        <v>0.48</v>
      </c>
      <c r="AD32" s="55">
        <f t="shared" si="2"/>
        <v>3.3360000000000003</v>
      </c>
      <c r="AE32" s="36">
        <f>5*AE1</f>
        <v>1</v>
      </c>
      <c r="AF32" s="61">
        <f t="shared" si="0"/>
        <v>4.336</v>
      </c>
      <c r="AG32" s="30" t="s">
        <v>43</v>
      </c>
      <c r="AH32" s="38"/>
      <c r="AI32" s="70" t="s">
        <v>133</v>
      </c>
    </row>
    <row r="33" spans="23:29" ht="15">
      <c r="W33" s="33"/>
      <c r="X33" s="33"/>
      <c r="Y33" s="33"/>
      <c r="Z33" s="33"/>
      <c r="AA33" s="33"/>
      <c r="AB33" s="33"/>
      <c r="AC33" s="33"/>
    </row>
  </sheetData>
  <sheetProtection password="F666" sheet="1" formatCells="0" formatColumns="0" formatRows="0" insertColumns="0" insertRows="0" deleteColumns="0" deleteRows="0" sort="0" autoFilter="0" pivotTables="0"/>
  <mergeCells count="65">
    <mergeCell ref="I31:I32"/>
    <mergeCell ref="H20:H22"/>
    <mergeCell ref="I20:I22"/>
    <mergeCell ref="A31:A32"/>
    <mergeCell ref="B31:B32"/>
    <mergeCell ref="C31:C32"/>
    <mergeCell ref="D31:D32"/>
    <mergeCell ref="E31:E32"/>
    <mergeCell ref="F31:F32"/>
    <mergeCell ref="G31:G32"/>
    <mergeCell ref="H31:H32"/>
    <mergeCell ref="G17:G18"/>
    <mergeCell ref="H17:H18"/>
    <mergeCell ref="I17:I18"/>
    <mergeCell ref="A20:A22"/>
    <mergeCell ref="B20:B22"/>
    <mergeCell ref="C20:C22"/>
    <mergeCell ref="D20:D22"/>
    <mergeCell ref="E20:E22"/>
    <mergeCell ref="F20:F22"/>
    <mergeCell ref="G20:G22"/>
    <mergeCell ref="A17:A18"/>
    <mergeCell ref="B17:B18"/>
    <mergeCell ref="C17:C18"/>
    <mergeCell ref="D17:D18"/>
    <mergeCell ref="E17:E18"/>
    <mergeCell ref="F17:F18"/>
    <mergeCell ref="AI9:AI10"/>
    <mergeCell ref="W9:AD9"/>
    <mergeCell ref="AG9:AH9"/>
    <mergeCell ref="A9:I9"/>
    <mergeCell ref="I5:K5"/>
    <mergeCell ref="L5:M5"/>
    <mergeCell ref="U9:V9"/>
    <mergeCell ref="AE9:AE10"/>
    <mergeCell ref="I6:K6"/>
    <mergeCell ref="L6:M6"/>
    <mergeCell ref="A6:B6"/>
    <mergeCell ref="E6:F6"/>
    <mergeCell ref="J9:K9"/>
    <mergeCell ref="L9:T9"/>
    <mergeCell ref="AF9:AF10"/>
    <mergeCell ref="A1:N1"/>
    <mergeCell ref="A2:N2"/>
    <mergeCell ref="A4:N4"/>
    <mergeCell ref="A5:B5"/>
    <mergeCell ref="E5:F5"/>
    <mergeCell ref="G14:G15"/>
    <mergeCell ref="H14:H15"/>
    <mergeCell ref="I14:I15"/>
    <mergeCell ref="A14:A15"/>
    <mergeCell ref="B14:B15"/>
    <mergeCell ref="C14:C15"/>
    <mergeCell ref="D14:D15"/>
    <mergeCell ref="E14:E15"/>
    <mergeCell ref="F14:F15"/>
    <mergeCell ref="H29:H30"/>
    <mergeCell ref="E29:E30"/>
    <mergeCell ref="I29:I30"/>
    <mergeCell ref="A29:A30"/>
    <mergeCell ref="B29:B30"/>
    <mergeCell ref="C29:C30"/>
    <mergeCell ref="D29:D30"/>
    <mergeCell ref="F29:F30"/>
    <mergeCell ref="G29:G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3"/>
  <ignoredErrors>
    <ignoredError sqref="Z13:AA13 W14 Z14:Z15 Y16:Y17 AA16:AB17 AB13 Y22 T22 Z23 Y32 AB32 T30:T31 X30:Y30 Z30:AC30 Y28 AB28 X11 T15 T18 AE24 AE28 Z18 AA19" formula="1"/>
    <ignoredError sqref="C31 E31 G31:H31 G11:H14 E11:E14 C12:C14 E16:E17 C16:C17 G16:H17 G19:H20 E19:E20 C19:C20 G23:H29 E23:E29 C23:C2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Capacitación y empleo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Negrete Irrazabal</dc:creator>
  <cp:keywords/>
  <dc:description/>
  <cp:lastModifiedBy>Operaciones</cp:lastModifiedBy>
  <cp:lastPrinted>2016-08-17T15:12:29Z</cp:lastPrinted>
  <dcterms:created xsi:type="dcterms:W3CDTF">2015-05-27T17:07:00Z</dcterms:created>
  <dcterms:modified xsi:type="dcterms:W3CDTF">2016-08-17T15:20:53Z</dcterms:modified>
  <cp:category/>
  <cp:version/>
  <cp:contentType/>
  <cp:contentStatus/>
</cp:coreProperties>
</file>